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omments3.xml" ContentType="application/vnd.openxmlformats-officedocument.spreadsheetml.comments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omments4.xml" ContentType="application/vnd.openxmlformats-officedocument.spreadsheetml.comments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omments5.xml" ContentType="application/vnd.openxmlformats-officedocument.spreadsheetml.comments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comments6.xml" ContentType="application/vnd.openxmlformats-officedocument.spreadsheetml.comments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7.xml" ContentType="application/vnd.openxmlformats-officedocument.spreadsheetml.comments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comments8.xml" ContentType="application/vnd.openxmlformats-officedocument.spreadsheetml.comments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comments9.xml" ContentType="application/vnd.openxmlformats-officedocument.spreadsheetml.comments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comments10.xml" ContentType="application/vnd.openxmlformats-officedocument.spreadsheetml.comments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comments11.xml" ContentType="application/vnd.openxmlformats-officedocument.spreadsheetml.comments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comments12.xml" ContentType="application/vnd.openxmlformats-officedocument.spreadsheetml.comments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comments13.xml" ContentType="application/vnd.openxmlformats-officedocument.spreadsheetml.comments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comments14.xml" ContentType="application/vnd.openxmlformats-officedocument.spreadsheetml.comments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comments15.xml" ContentType="application/vnd.openxmlformats-officedocument.spreadsheetml.comments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comments16.xml" ContentType="application/vnd.openxmlformats-officedocument.spreadsheetml.comments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comments17.xml" ContentType="application/vnd.openxmlformats-officedocument.spreadsheetml.comments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comments18.xml" ContentType="application/vnd.openxmlformats-officedocument.spreadsheetml.comments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comments19.xml" ContentType="application/vnd.openxmlformats-officedocument.spreadsheetml.comments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comments20.xml" ContentType="application/vnd.openxmlformats-officedocument.spreadsheetml.comments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comments21.xml" ContentType="application/vnd.openxmlformats-officedocument.spreadsheetml.comments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comments22.xml" ContentType="application/vnd.openxmlformats-officedocument.spreadsheetml.comments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comments23.xml" ContentType="application/vnd.openxmlformats-officedocument.spreadsheetml.comments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comments24.xml" ContentType="application/vnd.openxmlformats-officedocument.spreadsheetml.comments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comments25.xml" ContentType="application/vnd.openxmlformats-officedocument.spreadsheetml.comments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comments26.xml" ContentType="application/vnd.openxmlformats-officedocument.spreadsheetml.comments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comments27.xml" ContentType="application/vnd.openxmlformats-officedocument.spreadsheetml.comments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comments28.xml" ContentType="application/vnd.openxmlformats-officedocument.spreadsheetml.comments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comments29.xml" ContentType="application/vnd.openxmlformats-officedocument.spreadsheetml.comments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comments30.xml" ContentType="application/vnd.openxmlformats-officedocument.spreadsheetml.comments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comments31.xml" ContentType="application/vnd.openxmlformats-officedocument.spreadsheetml.comments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comments32.xml" ContentType="application/vnd.openxmlformats-officedocument.spreadsheetml.comments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comments33.xml" ContentType="application/vnd.openxmlformats-officedocument.spreadsheetml.comments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comments34.xml" ContentType="application/vnd.openxmlformats-officedocument.spreadsheetml.comments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comments35.xml" ContentType="application/vnd.openxmlformats-officedocument.spreadsheetml.comments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comments36.xml" ContentType="application/vnd.openxmlformats-officedocument.spreadsheetml.comments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comments37.xml" ContentType="application/vnd.openxmlformats-officedocument.spreadsheetml.comments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comments38.xml" ContentType="application/vnd.openxmlformats-officedocument.spreadsheetml.comments+xml"/>
  <Override PartName="/xl/tables/table116.xml" ContentType="application/vnd.openxmlformats-officedocument.spreadsheetml.table+xml"/>
  <Override PartName="/xl/tables/table117.xml" ContentType="application/vnd.openxmlformats-officedocument.spreadsheetml.table+xml"/>
  <Override PartName="/xl/tables/table118.xml" ContentType="application/vnd.openxmlformats-officedocument.spreadsheetml.table+xml"/>
  <Override PartName="/xl/comments39.xml" ContentType="application/vnd.openxmlformats-officedocument.spreadsheetml.comments+xml"/>
  <Override PartName="/xl/tables/table119.xml" ContentType="application/vnd.openxmlformats-officedocument.spreadsheetml.table+xml"/>
  <Override PartName="/xl/tables/table120.xml" ContentType="application/vnd.openxmlformats-officedocument.spreadsheetml.table+xml"/>
  <Override PartName="/xl/tables/table121.xml" ContentType="application/vnd.openxmlformats-officedocument.spreadsheetml.table+xml"/>
  <Override PartName="/xl/comments40.xml" ContentType="application/vnd.openxmlformats-officedocument.spreadsheetml.comments+xml"/>
  <Override PartName="/xl/tables/table122.xml" ContentType="application/vnd.openxmlformats-officedocument.spreadsheetml.table+xml"/>
  <Override PartName="/xl/tables/table123.xml" ContentType="application/vnd.openxmlformats-officedocument.spreadsheetml.table+xml"/>
  <Override PartName="/xl/tables/table124.xml" ContentType="application/vnd.openxmlformats-officedocument.spreadsheetml.table+xml"/>
  <Override PartName="/xl/comments41.xml" ContentType="application/vnd.openxmlformats-officedocument.spreadsheetml.comments+xml"/>
  <Override PartName="/xl/tables/table125.xml" ContentType="application/vnd.openxmlformats-officedocument.spreadsheetml.table+xml"/>
  <Override PartName="/xl/tables/table126.xml" ContentType="application/vnd.openxmlformats-officedocument.spreadsheetml.table+xml"/>
  <Override PartName="/xl/tables/table127.xml" ContentType="application/vnd.openxmlformats-officedocument.spreadsheetml.table+xml"/>
  <Override PartName="/xl/comments42.xml" ContentType="application/vnd.openxmlformats-officedocument.spreadsheetml.comments+xml"/>
  <Override PartName="/xl/tables/table128.xml" ContentType="application/vnd.openxmlformats-officedocument.spreadsheetml.table+xml"/>
  <Override PartName="/xl/tables/table129.xml" ContentType="application/vnd.openxmlformats-officedocument.spreadsheetml.table+xml"/>
  <Override PartName="/xl/tables/table130.xml" ContentType="application/vnd.openxmlformats-officedocument.spreadsheetml.table+xml"/>
  <Override PartName="/xl/comments43.xml" ContentType="application/vnd.openxmlformats-officedocument.spreadsheetml.comments+xml"/>
  <Override PartName="/xl/tables/table131.xml" ContentType="application/vnd.openxmlformats-officedocument.spreadsheetml.table+xml"/>
  <Override PartName="/xl/tables/table132.xml" ContentType="application/vnd.openxmlformats-officedocument.spreadsheetml.table+xml"/>
  <Override PartName="/xl/tables/table133.xml" ContentType="application/vnd.openxmlformats-officedocument.spreadsheetml.table+xml"/>
  <Override PartName="/xl/comments44.xml" ContentType="application/vnd.openxmlformats-officedocument.spreadsheetml.comments+xml"/>
  <Override PartName="/xl/tables/table134.xml" ContentType="application/vnd.openxmlformats-officedocument.spreadsheetml.table+xml"/>
  <Override PartName="/xl/tables/table135.xml" ContentType="application/vnd.openxmlformats-officedocument.spreadsheetml.table+xml"/>
  <Override PartName="/xl/tables/table136.xml" ContentType="application/vnd.openxmlformats-officedocument.spreadsheetml.table+xml"/>
  <Override PartName="/xl/comments45.xml" ContentType="application/vnd.openxmlformats-officedocument.spreadsheetml.comments+xml"/>
  <Override PartName="/xl/tables/table137.xml" ContentType="application/vnd.openxmlformats-officedocument.spreadsheetml.table+xml"/>
  <Override PartName="/xl/tables/table138.xml" ContentType="application/vnd.openxmlformats-officedocument.spreadsheetml.table+xml"/>
  <Override PartName="/xl/tables/table139.xml" ContentType="application/vnd.openxmlformats-officedocument.spreadsheetml.table+xml"/>
  <Override PartName="/xl/comments46.xml" ContentType="application/vnd.openxmlformats-officedocument.spreadsheetml.comments+xml"/>
  <Override PartName="/xl/tables/table140.xml" ContentType="application/vnd.openxmlformats-officedocument.spreadsheetml.table+xml"/>
  <Override PartName="/xl/tables/table141.xml" ContentType="application/vnd.openxmlformats-officedocument.spreadsheetml.table+xml"/>
  <Override PartName="/xl/tables/table142.xml" ContentType="application/vnd.openxmlformats-officedocument.spreadsheetml.table+xml"/>
  <Override PartName="/xl/comments4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2300" tabRatio="652" firstSheet="47" activeTab="51"/>
  </bookViews>
  <sheets>
    <sheet name="Misc" sheetId="8" state="hidden" r:id="rId1"/>
    <sheet name="Boats" sheetId="1" r:id="rId2"/>
    <sheet name="TEMPLATE Spin" sheetId="51" state="hidden" r:id="rId3"/>
    <sheet name="TEMPLATE Jog" sheetId="10" state="hidden" r:id="rId4"/>
    <sheet name="Spring JOG 1" sheetId="85" r:id="rId5"/>
    <sheet name="Spring Spin 1" sheetId="84" r:id="rId6"/>
    <sheet name="Spring JOG 2" sheetId="87" r:id="rId7"/>
    <sheet name="Spin Spring 2" sheetId="88" r:id="rId8"/>
    <sheet name="Spring JOG 3" sheetId="89" r:id="rId9"/>
    <sheet name="Spin Spring 3" sheetId="90" r:id="rId10"/>
    <sheet name="Spring JOG 4" sheetId="91" r:id="rId11"/>
    <sheet name="Spin Spring 4" sheetId="92" r:id="rId12"/>
    <sheet name="Spring JOG 5" sheetId="94" r:id="rId13"/>
    <sheet name="Spin Spring 5" sheetId="95" r:id="rId14"/>
    <sheet name="Sheet6" sheetId="134" r:id="rId15"/>
    <sheet name="Spring JOG 6" sheetId="96" r:id="rId16"/>
    <sheet name="Decisio Juno Spin" sheetId="98" r:id="rId17"/>
    <sheet name="Sheet7" sheetId="135" r:id="rId18"/>
    <sheet name="Decisio Juno Jog" sheetId="99" r:id="rId19"/>
    <sheet name="Spin Spring 6" sheetId="97" r:id="rId20"/>
    <sheet name="Spring JOG 7" sheetId="101" r:id="rId21"/>
    <sheet name="Spin Spring 7" sheetId="100" r:id="rId22"/>
    <sheet name="Pelee Spin" sheetId="102" r:id="rId23"/>
    <sheet name="Pelee Jog" sheetId="103" r:id="rId24"/>
    <sheet name="Summer JOG 1" sheetId="105" r:id="rId25"/>
    <sheet name="Summer JOG 2" sheetId="106" r:id="rId26"/>
    <sheet name="Summer JOG 3" sheetId="107" r:id="rId27"/>
    <sheet name="Summer JOG 4" sheetId="110" r:id="rId28"/>
    <sheet name="Summer JOG 5" sheetId="111" r:id="rId29"/>
    <sheet name="Summer JOG 6" sheetId="114" r:id="rId30"/>
    <sheet name="Summer SPIN 1" sheetId="104" r:id="rId31"/>
    <sheet name="Summer SPIN 2" sheetId="108" r:id="rId32"/>
    <sheet name="Summer SPIN 3" sheetId="109" r:id="rId33"/>
    <sheet name="Summer SPIN 4" sheetId="112" r:id="rId34"/>
    <sheet name="Summer SPIN 5" sheetId="113" r:id="rId35"/>
    <sheet name="Summer SPIN 6" sheetId="115" r:id="rId36"/>
    <sheet name="Fall JOG 1" sheetId="116" r:id="rId37"/>
    <sheet name="Fall SPIN 1" sheetId="117" r:id="rId38"/>
    <sheet name="Fall SPIN 2" sheetId="118" r:id="rId39"/>
    <sheet name="Fall JOG 2" sheetId="119" r:id="rId40"/>
    <sheet name="Sheet1" sheetId="129" r:id="rId41"/>
    <sheet name="Fall JOG 3" sheetId="121" r:id="rId42"/>
    <sheet name="Fall JOG 4" sheetId="124" r:id="rId43"/>
    <sheet name="Fall JOG 5" sheetId="128" r:id="rId44"/>
    <sheet name="Fall JOG 6" sheetId="131" r:id="rId45"/>
    <sheet name="Fall SPIN 3" sheetId="122" r:id="rId46"/>
    <sheet name="Fall SPIN 4" sheetId="125" r:id="rId47"/>
    <sheet name="Fall SPIN 5" sheetId="126" r:id="rId48"/>
    <sheet name="Fall SPIN 6" sheetId="127" r:id="rId49"/>
    <sheet name="SingleHandedDoubleHanded" sheetId="133" r:id="rId50"/>
    <sheet name="RiverRat 2018 PHRF" sheetId="136" r:id="rId51"/>
    <sheet name="RiverRat 2018 JOG" sheetId="138" r:id="rId52"/>
  </sheets>
  <calcPr calcId="162913"/>
</workbook>
</file>

<file path=xl/calcChain.xml><?xml version="1.0" encoding="utf-8"?>
<calcChain xmlns="http://schemas.openxmlformats.org/spreadsheetml/2006/main">
  <c r="E5" i="136" l="1"/>
  <c r="E6" i="136" s="1"/>
  <c r="G21" i="136"/>
  <c r="H21" i="136"/>
  <c r="I48" i="138"/>
  <c r="J48" i="138" s="1"/>
  <c r="H48" i="138"/>
  <c r="G48" i="138"/>
  <c r="D48" i="138"/>
  <c r="C48" i="138"/>
  <c r="B48" i="138"/>
  <c r="J47" i="138"/>
  <c r="I47" i="138"/>
  <c r="H47" i="138"/>
  <c r="G47" i="138"/>
  <c r="D47" i="138"/>
  <c r="C47" i="138"/>
  <c r="B47" i="138"/>
  <c r="J46" i="138"/>
  <c r="I46" i="138"/>
  <c r="H46" i="138"/>
  <c r="G46" i="138"/>
  <c r="D46" i="138"/>
  <c r="C46" i="138"/>
  <c r="B46" i="138"/>
  <c r="J45" i="138"/>
  <c r="I45" i="138"/>
  <c r="H45" i="138"/>
  <c r="G45" i="138"/>
  <c r="D45" i="138"/>
  <c r="C45" i="138"/>
  <c r="B45" i="138"/>
  <c r="I44" i="138"/>
  <c r="H44" i="138"/>
  <c r="G44" i="138"/>
  <c r="D44" i="138"/>
  <c r="C44" i="138"/>
  <c r="B44" i="138"/>
  <c r="J43" i="138"/>
  <c r="I43" i="138"/>
  <c r="H43" i="138"/>
  <c r="G43" i="138"/>
  <c r="D43" i="138"/>
  <c r="C43" i="138"/>
  <c r="B43" i="138"/>
  <c r="J42" i="138"/>
  <c r="I42" i="138"/>
  <c r="H42" i="138"/>
  <c r="G42" i="138"/>
  <c r="D42" i="138"/>
  <c r="C42" i="138"/>
  <c r="B42" i="138"/>
  <c r="H41" i="138"/>
  <c r="I41" i="138" s="1"/>
  <c r="G41" i="138"/>
  <c r="D41" i="138"/>
  <c r="C41" i="138"/>
  <c r="B41" i="138"/>
  <c r="H40" i="138"/>
  <c r="G40" i="138"/>
  <c r="I40" i="138" s="1"/>
  <c r="J40" i="138" s="1"/>
  <c r="D40" i="138"/>
  <c r="C40" i="138"/>
  <c r="B40" i="138"/>
  <c r="E36" i="138"/>
  <c r="E35" i="138"/>
  <c r="J44" i="138" s="1"/>
  <c r="I32" i="138"/>
  <c r="J32" i="138" s="1"/>
  <c r="H32" i="138"/>
  <c r="G32" i="138"/>
  <c r="D32" i="138"/>
  <c r="C32" i="138"/>
  <c r="B32" i="138"/>
  <c r="I31" i="138"/>
  <c r="J31" i="138" s="1"/>
  <c r="H31" i="138"/>
  <c r="G31" i="138"/>
  <c r="D31" i="138"/>
  <c r="C31" i="138"/>
  <c r="B31" i="138"/>
  <c r="J30" i="138"/>
  <c r="I30" i="138"/>
  <c r="H30" i="138"/>
  <c r="G30" i="138"/>
  <c r="D30" i="138"/>
  <c r="C30" i="138"/>
  <c r="B30" i="138"/>
  <c r="I29" i="138"/>
  <c r="H29" i="138"/>
  <c r="G29" i="138"/>
  <c r="D29" i="138"/>
  <c r="C29" i="138"/>
  <c r="B29" i="138"/>
  <c r="I28" i="138"/>
  <c r="H28" i="138"/>
  <c r="G28" i="138"/>
  <c r="D28" i="138"/>
  <c r="C28" i="138"/>
  <c r="B28" i="138"/>
  <c r="H27" i="138"/>
  <c r="G27" i="138"/>
  <c r="I27" i="138" s="1"/>
  <c r="D27" i="138"/>
  <c r="C27" i="138"/>
  <c r="B27" i="138"/>
  <c r="G26" i="138"/>
  <c r="D26" i="138"/>
  <c r="H26" i="138" s="1"/>
  <c r="C26" i="138"/>
  <c r="B26" i="138"/>
  <c r="E21" i="138"/>
  <c r="J28" i="138" s="1"/>
  <c r="I18" i="138"/>
  <c r="J18" i="138" s="1"/>
  <c r="H18" i="138"/>
  <c r="G18" i="138"/>
  <c r="I17" i="138"/>
  <c r="J17" i="138" s="1"/>
  <c r="H17" i="138"/>
  <c r="G17" i="138"/>
  <c r="I16" i="138"/>
  <c r="J16" i="138" s="1"/>
  <c r="H16" i="138"/>
  <c r="G16" i="138"/>
  <c r="J15" i="138"/>
  <c r="I15" i="138"/>
  <c r="H15" i="138"/>
  <c r="G15" i="138"/>
  <c r="H14" i="138"/>
  <c r="G14" i="138"/>
  <c r="I14" i="138" s="1"/>
  <c r="I13" i="138"/>
  <c r="H13" i="138"/>
  <c r="G13" i="138"/>
  <c r="H12" i="138"/>
  <c r="G12" i="138"/>
  <c r="D12" i="138"/>
  <c r="C12" i="138"/>
  <c r="B12" i="138"/>
  <c r="G11" i="138"/>
  <c r="D11" i="138"/>
  <c r="H11" i="138" s="1"/>
  <c r="C11" i="138"/>
  <c r="B11" i="138"/>
  <c r="G10" i="138"/>
  <c r="D10" i="138"/>
  <c r="H10" i="138" s="1"/>
  <c r="I10" i="138" s="1"/>
  <c r="C10" i="138"/>
  <c r="B10" i="138"/>
  <c r="E5" i="138"/>
  <c r="B2" i="138"/>
  <c r="B43" i="136"/>
  <c r="B44" i="136"/>
  <c r="B45" i="136"/>
  <c r="B46" i="136"/>
  <c r="B47" i="136"/>
  <c r="B48" i="136"/>
  <c r="I51" i="136"/>
  <c r="J51" i="136" s="1"/>
  <c r="H51" i="136"/>
  <c r="G51" i="136"/>
  <c r="D51" i="136"/>
  <c r="C51" i="136"/>
  <c r="B51" i="136"/>
  <c r="I50" i="136"/>
  <c r="J50" i="136" s="1"/>
  <c r="H50" i="136"/>
  <c r="G50" i="136"/>
  <c r="D50" i="136"/>
  <c r="C50" i="136"/>
  <c r="B50" i="136"/>
  <c r="I49" i="136"/>
  <c r="J49" i="136" s="1"/>
  <c r="H49" i="136"/>
  <c r="G49" i="136"/>
  <c r="D49" i="136"/>
  <c r="C49" i="136"/>
  <c r="B49" i="136"/>
  <c r="I48" i="136"/>
  <c r="J48" i="136" s="1"/>
  <c r="H48" i="136"/>
  <c r="G48" i="136"/>
  <c r="D48" i="136"/>
  <c r="C48" i="136"/>
  <c r="I47" i="136"/>
  <c r="H47" i="136"/>
  <c r="G47" i="136"/>
  <c r="D47" i="136"/>
  <c r="C47" i="136"/>
  <c r="G46" i="136"/>
  <c r="D46" i="136"/>
  <c r="H46" i="136" s="1"/>
  <c r="C46" i="136"/>
  <c r="G45" i="136"/>
  <c r="H45" i="136"/>
  <c r="C45" i="136"/>
  <c r="G44" i="136"/>
  <c r="D44" i="136"/>
  <c r="H44" i="136" s="1"/>
  <c r="I44" i="136" s="1"/>
  <c r="C44" i="136"/>
  <c r="G43" i="136"/>
  <c r="D43" i="136"/>
  <c r="H43" i="136" s="1"/>
  <c r="C43" i="136"/>
  <c r="E38" i="136"/>
  <c r="E39" i="136" s="1"/>
  <c r="G35" i="136"/>
  <c r="D35" i="136"/>
  <c r="H35" i="136" s="1"/>
  <c r="C35" i="136"/>
  <c r="B35" i="136"/>
  <c r="H34" i="136"/>
  <c r="I34" i="136" s="1"/>
  <c r="G34" i="136"/>
  <c r="C34" i="136"/>
  <c r="B34" i="136"/>
  <c r="G33" i="136"/>
  <c r="D33" i="136"/>
  <c r="H33" i="136" s="1"/>
  <c r="C33" i="136"/>
  <c r="B33" i="136"/>
  <c r="G32" i="136"/>
  <c r="D32" i="136"/>
  <c r="H32" i="136" s="1"/>
  <c r="C32" i="136"/>
  <c r="B32" i="136"/>
  <c r="G31" i="136"/>
  <c r="D31" i="136"/>
  <c r="H31" i="136" s="1"/>
  <c r="C31" i="136"/>
  <c r="B31" i="136"/>
  <c r="G30" i="136"/>
  <c r="D30" i="136"/>
  <c r="H30" i="136" s="1"/>
  <c r="C30" i="136"/>
  <c r="B30" i="136"/>
  <c r="G29" i="136"/>
  <c r="D29" i="136"/>
  <c r="H29" i="136" s="1"/>
  <c r="C29" i="136"/>
  <c r="B29" i="136"/>
  <c r="G28" i="136"/>
  <c r="D28" i="136"/>
  <c r="H28" i="136" s="1"/>
  <c r="C28" i="136"/>
  <c r="B28" i="136"/>
  <c r="E23" i="136"/>
  <c r="E24" i="136" s="1"/>
  <c r="H20" i="136"/>
  <c r="G20" i="136"/>
  <c r="D20" i="136"/>
  <c r="C20" i="136"/>
  <c r="B20" i="136"/>
  <c r="H19" i="136"/>
  <c r="G19" i="136"/>
  <c r="D19" i="136"/>
  <c r="C19" i="136"/>
  <c r="B19" i="136"/>
  <c r="H18" i="136"/>
  <c r="G18" i="136"/>
  <c r="D18" i="136"/>
  <c r="C18" i="136"/>
  <c r="B18" i="136"/>
  <c r="H17" i="136"/>
  <c r="G17" i="136"/>
  <c r="D17" i="136"/>
  <c r="C17" i="136"/>
  <c r="B17" i="136"/>
  <c r="H16" i="136"/>
  <c r="G16" i="136"/>
  <c r="D16" i="136"/>
  <c r="C16" i="136"/>
  <c r="B16" i="136"/>
  <c r="H15" i="136"/>
  <c r="G15" i="136"/>
  <c r="D15" i="136"/>
  <c r="C15" i="136"/>
  <c r="B15" i="136"/>
  <c r="G14" i="136"/>
  <c r="D14" i="136"/>
  <c r="H14" i="136" s="1"/>
  <c r="I14" i="136" s="1"/>
  <c r="C14" i="136"/>
  <c r="B14" i="136"/>
  <c r="G13" i="136"/>
  <c r="D13" i="136"/>
  <c r="H13" i="136" s="1"/>
  <c r="B13" i="136"/>
  <c r="G12" i="136"/>
  <c r="D12" i="136"/>
  <c r="H12" i="136" s="1"/>
  <c r="C12" i="136"/>
  <c r="B12" i="136"/>
  <c r="G11" i="136"/>
  <c r="D11" i="136"/>
  <c r="H11" i="136" s="1"/>
  <c r="C11" i="136"/>
  <c r="B11" i="136"/>
  <c r="G10" i="136"/>
  <c r="D10" i="136"/>
  <c r="H10" i="136" s="1"/>
  <c r="C10" i="136"/>
  <c r="B10" i="136"/>
  <c r="I51" i="133"/>
  <c r="J51" i="133" s="1"/>
  <c r="H51" i="133"/>
  <c r="G51" i="133"/>
  <c r="D51" i="133"/>
  <c r="C51" i="133"/>
  <c r="B51" i="133"/>
  <c r="I50" i="133"/>
  <c r="J50" i="133" s="1"/>
  <c r="H50" i="133"/>
  <c r="G50" i="133"/>
  <c r="D50" i="133"/>
  <c r="C50" i="133"/>
  <c r="B50" i="133"/>
  <c r="I49" i="133"/>
  <c r="J49" i="133" s="1"/>
  <c r="H49" i="133"/>
  <c r="G49" i="133"/>
  <c r="D49" i="133"/>
  <c r="C49" i="133"/>
  <c r="B49" i="133"/>
  <c r="I48" i="133"/>
  <c r="J48" i="133" s="1"/>
  <c r="H48" i="133"/>
  <c r="G48" i="133"/>
  <c r="D48" i="133"/>
  <c r="C48" i="133"/>
  <c r="B48" i="133"/>
  <c r="I47" i="133"/>
  <c r="J47" i="133" s="1"/>
  <c r="H47" i="133"/>
  <c r="G47" i="133"/>
  <c r="D47" i="133"/>
  <c r="C47" i="133"/>
  <c r="B47" i="133"/>
  <c r="I46" i="133"/>
  <c r="J46" i="133" s="1"/>
  <c r="H46" i="133"/>
  <c r="G46" i="133"/>
  <c r="D46" i="133"/>
  <c r="C46" i="133"/>
  <c r="B46" i="133"/>
  <c r="I45" i="133"/>
  <c r="J45" i="133" s="1"/>
  <c r="H45" i="133"/>
  <c r="G45" i="133"/>
  <c r="D45" i="133"/>
  <c r="C45" i="133"/>
  <c r="B45" i="133"/>
  <c r="I44" i="133"/>
  <c r="J44" i="133" s="1"/>
  <c r="H44" i="133"/>
  <c r="G44" i="133"/>
  <c r="D44" i="133"/>
  <c r="C44" i="133"/>
  <c r="B44" i="133"/>
  <c r="I43" i="133"/>
  <c r="J43" i="133" s="1"/>
  <c r="H43" i="133"/>
  <c r="G43" i="133"/>
  <c r="D43" i="133"/>
  <c r="C43" i="133"/>
  <c r="B43" i="133"/>
  <c r="E38" i="133"/>
  <c r="E39" i="133" s="1"/>
  <c r="I35" i="133"/>
  <c r="J35" i="133" s="1"/>
  <c r="H35" i="133"/>
  <c r="G35" i="133"/>
  <c r="C35" i="133"/>
  <c r="B35" i="133"/>
  <c r="I34" i="133"/>
  <c r="J34" i="133" s="1"/>
  <c r="H34" i="133"/>
  <c r="G34" i="133"/>
  <c r="D34" i="133"/>
  <c r="C34" i="133"/>
  <c r="B34" i="133"/>
  <c r="I33" i="133"/>
  <c r="J33" i="133" s="1"/>
  <c r="H33" i="133"/>
  <c r="G33" i="133"/>
  <c r="D33" i="133"/>
  <c r="C33" i="133"/>
  <c r="B33" i="133"/>
  <c r="I32" i="133"/>
  <c r="J32" i="133" s="1"/>
  <c r="H32" i="133"/>
  <c r="G32" i="133"/>
  <c r="D32" i="133"/>
  <c r="C32" i="133"/>
  <c r="B32" i="133"/>
  <c r="I31" i="133"/>
  <c r="J31" i="133" s="1"/>
  <c r="H31" i="133"/>
  <c r="G31" i="133"/>
  <c r="D31" i="133"/>
  <c r="C31" i="133"/>
  <c r="B31" i="133"/>
  <c r="H30" i="133"/>
  <c r="G30" i="133"/>
  <c r="I30" i="133" s="1"/>
  <c r="J30" i="133" s="1"/>
  <c r="D30" i="133"/>
  <c r="C30" i="133"/>
  <c r="B30" i="133"/>
  <c r="G29" i="133"/>
  <c r="D29" i="133"/>
  <c r="H29" i="133" s="1"/>
  <c r="I29" i="133" s="1"/>
  <c r="C29" i="133"/>
  <c r="B29" i="133"/>
  <c r="G28" i="133"/>
  <c r="D28" i="133"/>
  <c r="H28" i="133" s="1"/>
  <c r="C28" i="133"/>
  <c r="B28" i="133"/>
  <c r="E23" i="133"/>
  <c r="E24" i="133" s="1"/>
  <c r="I20" i="133"/>
  <c r="J20" i="133" s="1"/>
  <c r="H20" i="133"/>
  <c r="G20" i="133"/>
  <c r="D20" i="133"/>
  <c r="C20" i="133"/>
  <c r="B20" i="133"/>
  <c r="I19" i="133"/>
  <c r="J19" i="133" s="1"/>
  <c r="H19" i="133"/>
  <c r="G19" i="133"/>
  <c r="D19" i="133"/>
  <c r="C19" i="133"/>
  <c r="B19" i="133"/>
  <c r="I18" i="133"/>
  <c r="J18" i="133" s="1"/>
  <c r="H18" i="133"/>
  <c r="G18" i="133"/>
  <c r="D18" i="133"/>
  <c r="C18" i="133"/>
  <c r="B18" i="133"/>
  <c r="I17" i="133"/>
  <c r="J17" i="133" s="1"/>
  <c r="H17" i="133"/>
  <c r="G17" i="133"/>
  <c r="D17" i="133"/>
  <c r="C17" i="133"/>
  <c r="B17" i="133"/>
  <c r="I16" i="133"/>
  <c r="J16" i="133" s="1"/>
  <c r="H16" i="133"/>
  <c r="G16" i="133"/>
  <c r="D16" i="133"/>
  <c r="C16" i="133"/>
  <c r="B16" i="133"/>
  <c r="I15" i="133"/>
  <c r="J15" i="133" s="1"/>
  <c r="H15" i="133"/>
  <c r="G15" i="133"/>
  <c r="D15" i="133"/>
  <c r="C15" i="133"/>
  <c r="B15" i="133"/>
  <c r="I14" i="133"/>
  <c r="H14" i="133"/>
  <c r="G14" i="133"/>
  <c r="D14" i="133"/>
  <c r="C14" i="133"/>
  <c r="B14" i="133"/>
  <c r="G13" i="133"/>
  <c r="D13" i="133"/>
  <c r="H13" i="133" s="1"/>
  <c r="B13" i="133"/>
  <c r="G12" i="133"/>
  <c r="D12" i="133"/>
  <c r="H12" i="133" s="1"/>
  <c r="I12" i="133" s="1"/>
  <c r="C12" i="133"/>
  <c r="B12" i="133"/>
  <c r="G11" i="133"/>
  <c r="D11" i="133"/>
  <c r="H11" i="133" s="1"/>
  <c r="C11" i="133"/>
  <c r="B11" i="133"/>
  <c r="G10" i="133"/>
  <c r="D10" i="133"/>
  <c r="H10" i="133" s="1"/>
  <c r="C10" i="133"/>
  <c r="B10" i="133"/>
  <c r="E5" i="133"/>
  <c r="E6" i="133" s="1"/>
  <c r="I48" i="131"/>
  <c r="J48" i="131" s="1"/>
  <c r="H48" i="131"/>
  <c r="G48" i="131"/>
  <c r="D48" i="131"/>
  <c r="C48" i="131"/>
  <c r="B48" i="131"/>
  <c r="I47" i="131"/>
  <c r="J47" i="131" s="1"/>
  <c r="H47" i="131"/>
  <c r="G47" i="131"/>
  <c r="D47" i="131"/>
  <c r="C47" i="131"/>
  <c r="B47" i="131"/>
  <c r="I46" i="131"/>
  <c r="J46" i="131" s="1"/>
  <c r="H46" i="131"/>
  <c r="G46" i="131"/>
  <c r="D46" i="131"/>
  <c r="C46" i="131"/>
  <c r="B46" i="131"/>
  <c r="I45" i="131"/>
  <c r="J45" i="131" s="1"/>
  <c r="H45" i="131"/>
  <c r="G45" i="131"/>
  <c r="D45" i="131"/>
  <c r="C45" i="131"/>
  <c r="B45" i="131"/>
  <c r="I44" i="131"/>
  <c r="H44" i="131"/>
  <c r="G44" i="131"/>
  <c r="D44" i="131"/>
  <c r="C44" i="131"/>
  <c r="B44" i="131"/>
  <c r="I43" i="131"/>
  <c r="H43" i="131"/>
  <c r="G43" i="131"/>
  <c r="D43" i="131"/>
  <c r="C43" i="131"/>
  <c r="B43" i="131"/>
  <c r="G42" i="131"/>
  <c r="D42" i="131"/>
  <c r="H42" i="131" s="1"/>
  <c r="I42" i="131" s="1"/>
  <c r="C42" i="131"/>
  <c r="B42" i="131"/>
  <c r="G41" i="131"/>
  <c r="D41" i="131"/>
  <c r="H41" i="131" s="1"/>
  <c r="C41" i="131"/>
  <c r="B41" i="131"/>
  <c r="G40" i="131"/>
  <c r="D40" i="131"/>
  <c r="H40" i="131" s="1"/>
  <c r="C40" i="131"/>
  <c r="B40" i="131"/>
  <c r="E36" i="131"/>
  <c r="J43" i="131" s="1"/>
  <c r="E35" i="131"/>
  <c r="I32" i="131"/>
  <c r="J32" i="131" s="1"/>
  <c r="H32" i="131"/>
  <c r="G32" i="131"/>
  <c r="D32" i="131"/>
  <c r="C32" i="131"/>
  <c r="B32" i="131"/>
  <c r="I31" i="131"/>
  <c r="J31" i="131" s="1"/>
  <c r="H31" i="131"/>
  <c r="G31" i="131"/>
  <c r="D31" i="131"/>
  <c r="C31" i="131"/>
  <c r="B31" i="131"/>
  <c r="I30" i="131"/>
  <c r="J30" i="131" s="1"/>
  <c r="H30" i="131"/>
  <c r="G30" i="131"/>
  <c r="D30" i="131"/>
  <c r="C30" i="131"/>
  <c r="B30" i="131"/>
  <c r="G26" i="131"/>
  <c r="D26" i="131"/>
  <c r="H26" i="131" s="1"/>
  <c r="C26" i="131"/>
  <c r="B26" i="131"/>
  <c r="G27" i="131"/>
  <c r="D27" i="131"/>
  <c r="H27" i="131" s="1"/>
  <c r="C27" i="131"/>
  <c r="B27" i="131"/>
  <c r="I29" i="131"/>
  <c r="H29" i="131"/>
  <c r="G29" i="131"/>
  <c r="D29" i="131"/>
  <c r="C29" i="131"/>
  <c r="B29" i="131"/>
  <c r="G28" i="131"/>
  <c r="I28" i="131" s="1"/>
  <c r="D28" i="131"/>
  <c r="H28" i="131" s="1"/>
  <c r="C28" i="131"/>
  <c r="B28" i="131"/>
  <c r="E21" i="131"/>
  <c r="I18" i="131"/>
  <c r="J18" i="131" s="1"/>
  <c r="H18" i="131"/>
  <c r="G18" i="131"/>
  <c r="I17" i="131"/>
  <c r="J17" i="131" s="1"/>
  <c r="H17" i="131"/>
  <c r="G17" i="131"/>
  <c r="I16" i="131"/>
  <c r="J16" i="131" s="1"/>
  <c r="H16" i="131"/>
  <c r="G16" i="131"/>
  <c r="J15" i="131"/>
  <c r="I15" i="131"/>
  <c r="H15" i="131"/>
  <c r="G15" i="131"/>
  <c r="I14" i="131"/>
  <c r="J14" i="131" s="1"/>
  <c r="H14" i="131"/>
  <c r="G14" i="131"/>
  <c r="H13" i="131"/>
  <c r="G13" i="131"/>
  <c r="I13" i="131" s="1"/>
  <c r="G12" i="131"/>
  <c r="D12" i="131"/>
  <c r="H12" i="131" s="1"/>
  <c r="C12" i="131"/>
  <c r="B12" i="131"/>
  <c r="G10" i="131"/>
  <c r="D10" i="131"/>
  <c r="H10" i="131" s="1"/>
  <c r="C10" i="131"/>
  <c r="B10" i="131"/>
  <c r="G11" i="131"/>
  <c r="D11" i="131"/>
  <c r="H11" i="131" s="1"/>
  <c r="C11" i="131"/>
  <c r="B11" i="131"/>
  <c r="E5" i="131"/>
  <c r="E6" i="131" s="1"/>
  <c r="B2" i="131"/>
  <c r="I16" i="136" l="1"/>
  <c r="I21" i="136"/>
  <c r="I17" i="136"/>
  <c r="I15" i="136"/>
  <c r="I19" i="136"/>
  <c r="I18" i="136"/>
  <c r="I20" i="136"/>
  <c r="I43" i="136"/>
  <c r="I12" i="138"/>
  <c r="J14" i="138"/>
  <c r="I11" i="138"/>
  <c r="J11" i="138" s="1"/>
  <c r="J12" i="138"/>
  <c r="I26" i="138"/>
  <c r="J26" i="138" s="1"/>
  <c r="J41" i="138"/>
  <c r="E22" i="138"/>
  <c r="J29" i="138"/>
  <c r="E6" i="138"/>
  <c r="J13" i="138"/>
  <c r="I28" i="136"/>
  <c r="I31" i="136"/>
  <c r="I32" i="136"/>
  <c r="I35" i="136"/>
  <c r="I11" i="136"/>
  <c r="I12" i="136"/>
  <c r="I33" i="136"/>
  <c r="I40" i="131"/>
  <c r="I10" i="136"/>
  <c r="I30" i="136"/>
  <c r="I46" i="136"/>
  <c r="I28" i="133"/>
  <c r="J29" i="133" s="1"/>
  <c r="I13" i="136"/>
  <c r="I29" i="136"/>
  <c r="I45" i="136"/>
  <c r="J45" i="136" s="1"/>
  <c r="J47" i="136"/>
  <c r="J44" i="131"/>
  <c r="I26" i="131"/>
  <c r="J29" i="131"/>
  <c r="I12" i="131"/>
  <c r="I11" i="133"/>
  <c r="I13" i="133"/>
  <c r="I10" i="133"/>
  <c r="I41" i="131"/>
  <c r="I27" i="131"/>
  <c r="I11" i="131"/>
  <c r="I10" i="131"/>
  <c r="J42" i="131"/>
  <c r="J28" i="131"/>
  <c r="E22" i="131"/>
  <c r="I48" i="128"/>
  <c r="J48" i="128" s="1"/>
  <c r="H48" i="128"/>
  <c r="G48" i="128"/>
  <c r="D48" i="128"/>
  <c r="C48" i="128"/>
  <c r="B48" i="128"/>
  <c r="I47" i="128"/>
  <c r="J47" i="128" s="1"/>
  <c r="H47" i="128"/>
  <c r="G47" i="128"/>
  <c r="D47" i="128"/>
  <c r="C47" i="128"/>
  <c r="B47" i="128"/>
  <c r="I46" i="128"/>
  <c r="H46" i="128"/>
  <c r="G46" i="128"/>
  <c r="D46" i="128"/>
  <c r="C46" i="128"/>
  <c r="B46" i="128"/>
  <c r="I45" i="128"/>
  <c r="H45" i="128"/>
  <c r="G45" i="128"/>
  <c r="D45" i="128"/>
  <c r="C45" i="128"/>
  <c r="B45" i="128"/>
  <c r="I43" i="128"/>
  <c r="H43" i="128"/>
  <c r="G43" i="128"/>
  <c r="D43" i="128"/>
  <c r="C43" i="128"/>
  <c r="B43" i="128"/>
  <c r="I44" i="128"/>
  <c r="H44" i="128"/>
  <c r="G44" i="128"/>
  <c r="D44" i="128"/>
  <c r="C44" i="128"/>
  <c r="B44" i="128"/>
  <c r="G41" i="128"/>
  <c r="D41" i="128"/>
  <c r="H41" i="128" s="1"/>
  <c r="C41" i="128"/>
  <c r="B41" i="128"/>
  <c r="G42" i="128"/>
  <c r="D42" i="128"/>
  <c r="H42" i="128" s="1"/>
  <c r="C42" i="128"/>
  <c r="B42" i="128"/>
  <c r="G40" i="128"/>
  <c r="D40" i="128"/>
  <c r="H40" i="128" s="1"/>
  <c r="C40" i="128"/>
  <c r="B40" i="128"/>
  <c r="E35" i="128"/>
  <c r="I32" i="128"/>
  <c r="J32" i="128" s="1"/>
  <c r="H32" i="128"/>
  <c r="G32" i="128"/>
  <c r="D32" i="128"/>
  <c r="C32" i="128"/>
  <c r="B32" i="128"/>
  <c r="I31" i="128"/>
  <c r="J31" i="128" s="1"/>
  <c r="H31" i="128"/>
  <c r="G31" i="128"/>
  <c r="D31" i="128"/>
  <c r="C31" i="128"/>
  <c r="B31" i="128"/>
  <c r="I30" i="128"/>
  <c r="J30" i="128" s="1"/>
  <c r="H30" i="128"/>
  <c r="G30" i="128"/>
  <c r="D30" i="128"/>
  <c r="C30" i="128"/>
  <c r="B30" i="128"/>
  <c r="I27" i="128"/>
  <c r="H27" i="128"/>
  <c r="G27" i="128"/>
  <c r="D27" i="128"/>
  <c r="C27" i="128"/>
  <c r="B27" i="128"/>
  <c r="G26" i="128"/>
  <c r="D26" i="128"/>
  <c r="H26" i="128" s="1"/>
  <c r="C26" i="128"/>
  <c r="B26" i="128"/>
  <c r="G28" i="128"/>
  <c r="D28" i="128"/>
  <c r="H28" i="128" s="1"/>
  <c r="C28" i="128"/>
  <c r="B28" i="128"/>
  <c r="G29" i="128"/>
  <c r="D29" i="128"/>
  <c r="H29" i="128" s="1"/>
  <c r="C29" i="128"/>
  <c r="B29" i="128"/>
  <c r="E21" i="128"/>
  <c r="J26" i="128" s="1"/>
  <c r="I18" i="128"/>
  <c r="J18" i="128" s="1"/>
  <c r="H18" i="128"/>
  <c r="G18" i="128"/>
  <c r="I17" i="128"/>
  <c r="J17" i="128" s="1"/>
  <c r="H17" i="128"/>
  <c r="G17" i="128"/>
  <c r="I16" i="128"/>
  <c r="J16" i="128" s="1"/>
  <c r="H16" i="128"/>
  <c r="G16" i="128"/>
  <c r="J15" i="128"/>
  <c r="I15" i="128"/>
  <c r="H15" i="128"/>
  <c r="G15" i="128"/>
  <c r="I14" i="128"/>
  <c r="J14" i="128" s="1"/>
  <c r="H14" i="128"/>
  <c r="G14" i="128"/>
  <c r="H13" i="128"/>
  <c r="G13" i="128"/>
  <c r="I13" i="128" s="1"/>
  <c r="G12" i="128"/>
  <c r="D12" i="128"/>
  <c r="H12" i="128" s="1"/>
  <c r="C12" i="128"/>
  <c r="B12" i="128"/>
  <c r="G11" i="128"/>
  <c r="D11" i="128"/>
  <c r="H11" i="128" s="1"/>
  <c r="C11" i="128"/>
  <c r="B11" i="128"/>
  <c r="G10" i="128"/>
  <c r="D10" i="128"/>
  <c r="H10" i="128" s="1"/>
  <c r="I10" i="128" s="1"/>
  <c r="C10" i="128"/>
  <c r="B10" i="128"/>
  <c r="E5" i="128"/>
  <c r="E6" i="128" s="1"/>
  <c r="B2" i="128"/>
  <c r="J21" i="136" l="1"/>
  <c r="J11" i="136"/>
  <c r="J12" i="136"/>
  <c r="J13" i="136"/>
  <c r="J20" i="136"/>
  <c r="J17" i="136"/>
  <c r="J18" i="136"/>
  <c r="J14" i="136"/>
  <c r="J19" i="136"/>
  <c r="J10" i="136"/>
  <c r="J16" i="136"/>
  <c r="J15" i="136"/>
  <c r="J27" i="138"/>
  <c r="J10" i="138"/>
  <c r="J40" i="131"/>
  <c r="J26" i="131"/>
  <c r="J31" i="136"/>
  <c r="J32" i="136"/>
  <c r="J41" i="131"/>
  <c r="J28" i="133"/>
  <c r="J35" i="136"/>
  <c r="J33" i="136"/>
  <c r="J30" i="136"/>
  <c r="J28" i="136"/>
  <c r="J10" i="131"/>
  <c r="J46" i="136"/>
  <c r="J29" i="136"/>
  <c r="J43" i="136"/>
  <c r="J44" i="136"/>
  <c r="J34" i="136"/>
  <c r="J27" i="131"/>
  <c r="J13" i="133"/>
  <c r="J12" i="133"/>
  <c r="J11" i="131"/>
  <c r="J12" i="131"/>
  <c r="J13" i="131"/>
  <c r="I26" i="128"/>
  <c r="I42" i="128"/>
  <c r="I41" i="128"/>
  <c r="I29" i="128"/>
  <c r="I12" i="128"/>
  <c r="I11" i="128"/>
  <c r="J45" i="128"/>
  <c r="I28" i="128"/>
  <c r="I40" i="128"/>
  <c r="E22" i="128"/>
  <c r="J46" i="128"/>
  <c r="E36" i="128"/>
  <c r="J43" i="128" s="1"/>
  <c r="J27" i="128"/>
  <c r="I51" i="127"/>
  <c r="J51" i="127" s="1"/>
  <c r="H51" i="127"/>
  <c r="G51" i="127"/>
  <c r="D51" i="127"/>
  <c r="C51" i="127"/>
  <c r="B51" i="127"/>
  <c r="I50" i="127"/>
  <c r="J50" i="127" s="1"/>
  <c r="H50" i="127"/>
  <c r="G50" i="127"/>
  <c r="D50" i="127"/>
  <c r="C50" i="127"/>
  <c r="B50" i="127"/>
  <c r="I49" i="127"/>
  <c r="J49" i="127" s="1"/>
  <c r="H49" i="127"/>
  <c r="G49" i="127"/>
  <c r="D49" i="127"/>
  <c r="C49" i="127"/>
  <c r="B49" i="127"/>
  <c r="I48" i="127"/>
  <c r="J48" i="127" s="1"/>
  <c r="H48" i="127"/>
  <c r="G48" i="127"/>
  <c r="D48" i="127"/>
  <c r="C48" i="127"/>
  <c r="B48" i="127"/>
  <c r="I47" i="127"/>
  <c r="H47" i="127"/>
  <c r="G47" i="127"/>
  <c r="D47" i="127"/>
  <c r="C47" i="127"/>
  <c r="B47" i="127"/>
  <c r="G46" i="127"/>
  <c r="D46" i="127"/>
  <c r="H46" i="127" s="1"/>
  <c r="C46" i="127"/>
  <c r="B46" i="127"/>
  <c r="G44" i="127"/>
  <c r="D44" i="127"/>
  <c r="H44" i="127" s="1"/>
  <c r="C44" i="127"/>
  <c r="B44" i="127"/>
  <c r="G45" i="127"/>
  <c r="D45" i="127"/>
  <c r="H45" i="127" s="1"/>
  <c r="C45" i="127"/>
  <c r="B45" i="127"/>
  <c r="G43" i="127"/>
  <c r="D43" i="127"/>
  <c r="H43" i="127" s="1"/>
  <c r="C43" i="127"/>
  <c r="B43" i="127"/>
  <c r="E38" i="127"/>
  <c r="E39" i="127" s="1"/>
  <c r="H34" i="127"/>
  <c r="I34" i="127" s="1"/>
  <c r="G34" i="127"/>
  <c r="C34" i="127"/>
  <c r="B34" i="127"/>
  <c r="G31" i="127"/>
  <c r="D31" i="127"/>
  <c r="H31" i="127" s="1"/>
  <c r="C31" i="127"/>
  <c r="B31" i="127"/>
  <c r="G32" i="127"/>
  <c r="D32" i="127"/>
  <c r="H32" i="127" s="1"/>
  <c r="C32" i="127"/>
  <c r="B32" i="127"/>
  <c r="G35" i="127"/>
  <c r="D35" i="127"/>
  <c r="H35" i="127" s="1"/>
  <c r="C35" i="127"/>
  <c r="B35" i="127"/>
  <c r="G29" i="127"/>
  <c r="D29" i="127"/>
  <c r="H29" i="127" s="1"/>
  <c r="C29" i="127"/>
  <c r="B29" i="127"/>
  <c r="G28" i="127"/>
  <c r="D28" i="127"/>
  <c r="H28" i="127" s="1"/>
  <c r="C28" i="127"/>
  <c r="B28" i="127"/>
  <c r="G33" i="127"/>
  <c r="D33" i="127"/>
  <c r="H33" i="127" s="1"/>
  <c r="C33" i="127"/>
  <c r="B33" i="127"/>
  <c r="G30" i="127"/>
  <c r="D30" i="127"/>
  <c r="H30" i="127" s="1"/>
  <c r="C30" i="127"/>
  <c r="B30" i="127"/>
  <c r="E23" i="127"/>
  <c r="E24" i="127" s="1"/>
  <c r="I20" i="127"/>
  <c r="J20" i="127" s="1"/>
  <c r="H20" i="127"/>
  <c r="G20" i="127"/>
  <c r="D20" i="127"/>
  <c r="C20" i="127"/>
  <c r="B20" i="127"/>
  <c r="I19" i="127"/>
  <c r="J19" i="127" s="1"/>
  <c r="H19" i="127"/>
  <c r="G19" i="127"/>
  <c r="D19" i="127"/>
  <c r="C19" i="127"/>
  <c r="B19" i="127"/>
  <c r="I18" i="127"/>
  <c r="J18" i="127" s="1"/>
  <c r="H18" i="127"/>
  <c r="G18" i="127"/>
  <c r="D18" i="127"/>
  <c r="C18" i="127"/>
  <c r="B18" i="127"/>
  <c r="I17" i="127"/>
  <c r="J17" i="127" s="1"/>
  <c r="H17" i="127"/>
  <c r="G17" i="127"/>
  <c r="D17" i="127"/>
  <c r="C17" i="127"/>
  <c r="B17" i="127"/>
  <c r="I16" i="127"/>
  <c r="J16" i="127" s="1"/>
  <c r="H16" i="127"/>
  <c r="G16" i="127"/>
  <c r="D16" i="127"/>
  <c r="C16" i="127"/>
  <c r="B16" i="127"/>
  <c r="I15" i="127"/>
  <c r="J15" i="127" s="1"/>
  <c r="H15" i="127"/>
  <c r="G15" i="127"/>
  <c r="D15" i="127"/>
  <c r="C15" i="127"/>
  <c r="B15" i="127"/>
  <c r="G11" i="127"/>
  <c r="D11" i="127"/>
  <c r="H11" i="127" s="1"/>
  <c r="C11" i="127"/>
  <c r="B11" i="127"/>
  <c r="G13" i="127"/>
  <c r="D13" i="127"/>
  <c r="H13" i="127" s="1"/>
  <c r="B13" i="127"/>
  <c r="G12" i="127"/>
  <c r="D12" i="127"/>
  <c r="H12" i="127" s="1"/>
  <c r="C12" i="127"/>
  <c r="B12" i="127"/>
  <c r="G14" i="127"/>
  <c r="D14" i="127"/>
  <c r="H14" i="127" s="1"/>
  <c r="C14" i="127"/>
  <c r="B14" i="127"/>
  <c r="G10" i="127"/>
  <c r="D10" i="127"/>
  <c r="H10" i="127" s="1"/>
  <c r="C10" i="127"/>
  <c r="B10" i="127"/>
  <c r="E5" i="127"/>
  <c r="I51" i="126"/>
  <c r="J51" i="126" s="1"/>
  <c r="H51" i="126"/>
  <c r="G51" i="126"/>
  <c r="D51" i="126"/>
  <c r="C51" i="126"/>
  <c r="B51" i="126"/>
  <c r="I50" i="126"/>
  <c r="J50" i="126" s="1"/>
  <c r="H50" i="126"/>
  <c r="G50" i="126"/>
  <c r="D50" i="126"/>
  <c r="C50" i="126"/>
  <c r="B50" i="126"/>
  <c r="I49" i="126"/>
  <c r="J49" i="126" s="1"/>
  <c r="H49" i="126"/>
  <c r="G49" i="126"/>
  <c r="D49" i="126"/>
  <c r="C49" i="126"/>
  <c r="B49" i="126"/>
  <c r="I48" i="126"/>
  <c r="H48" i="126"/>
  <c r="G48" i="126"/>
  <c r="D48" i="126"/>
  <c r="C48" i="126"/>
  <c r="B48" i="126"/>
  <c r="I47" i="126"/>
  <c r="H47" i="126"/>
  <c r="G47" i="126"/>
  <c r="D47" i="126"/>
  <c r="C47" i="126"/>
  <c r="B47" i="126"/>
  <c r="G46" i="126"/>
  <c r="D46" i="126"/>
  <c r="H46" i="126" s="1"/>
  <c r="C46" i="126"/>
  <c r="B46" i="126"/>
  <c r="G43" i="126"/>
  <c r="D43" i="126"/>
  <c r="H43" i="126" s="1"/>
  <c r="C43" i="126"/>
  <c r="B43" i="126"/>
  <c r="G44" i="126"/>
  <c r="D44" i="126"/>
  <c r="H44" i="126" s="1"/>
  <c r="C44" i="126"/>
  <c r="B44" i="126"/>
  <c r="G45" i="126"/>
  <c r="D45" i="126"/>
  <c r="H45" i="126" s="1"/>
  <c r="I45" i="126" s="1"/>
  <c r="C45" i="126"/>
  <c r="B45" i="126"/>
  <c r="E38" i="126"/>
  <c r="J47" i="126" s="1"/>
  <c r="H32" i="126"/>
  <c r="G32" i="126"/>
  <c r="C32" i="126"/>
  <c r="B32" i="126"/>
  <c r="I35" i="126"/>
  <c r="H35" i="126"/>
  <c r="G35" i="126"/>
  <c r="D35" i="126"/>
  <c r="C35" i="126"/>
  <c r="B35" i="126"/>
  <c r="G34" i="126"/>
  <c r="D34" i="126"/>
  <c r="H34" i="126" s="1"/>
  <c r="C34" i="126"/>
  <c r="B34" i="126"/>
  <c r="G33" i="126"/>
  <c r="D33" i="126"/>
  <c r="H33" i="126" s="1"/>
  <c r="I33" i="126" s="1"/>
  <c r="C33" i="126"/>
  <c r="B33" i="126"/>
  <c r="G30" i="126"/>
  <c r="D30" i="126"/>
  <c r="H30" i="126" s="1"/>
  <c r="C30" i="126"/>
  <c r="B30" i="126"/>
  <c r="G31" i="126"/>
  <c r="D31" i="126"/>
  <c r="H31" i="126" s="1"/>
  <c r="C31" i="126"/>
  <c r="B31" i="126"/>
  <c r="G29" i="126"/>
  <c r="D29" i="126"/>
  <c r="H29" i="126" s="1"/>
  <c r="C29" i="126"/>
  <c r="B29" i="126"/>
  <c r="G28" i="126"/>
  <c r="D28" i="126"/>
  <c r="H28" i="126" s="1"/>
  <c r="I28" i="126" s="1"/>
  <c r="C28" i="126"/>
  <c r="B28" i="126"/>
  <c r="E23" i="126"/>
  <c r="E24" i="126" s="1"/>
  <c r="I20" i="126"/>
  <c r="J20" i="126" s="1"/>
  <c r="H20" i="126"/>
  <c r="G20" i="126"/>
  <c r="D20" i="126"/>
  <c r="C20" i="126"/>
  <c r="B20" i="126"/>
  <c r="I19" i="126"/>
  <c r="J19" i="126" s="1"/>
  <c r="H19" i="126"/>
  <c r="G19" i="126"/>
  <c r="D19" i="126"/>
  <c r="C19" i="126"/>
  <c r="B19" i="126"/>
  <c r="I18" i="126"/>
  <c r="J18" i="126" s="1"/>
  <c r="H18" i="126"/>
  <c r="G18" i="126"/>
  <c r="D18" i="126"/>
  <c r="C18" i="126"/>
  <c r="B18" i="126"/>
  <c r="I17" i="126"/>
  <c r="J17" i="126" s="1"/>
  <c r="H17" i="126"/>
  <c r="G17" i="126"/>
  <c r="D17" i="126"/>
  <c r="C17" i="126"/>
  <c r="B17" i="126"/>
  <c r="I16" i="126"/>
  <c r="J16" i="126" s="1"/>
  <c r="H16" i="126"/>
  <c r="G16" i="126"/>
  <c r="D16" i="126"/>
  <c r="C16" i="126"/>
  <c r="B16" i="126"/>
  <c r="I15" i="126"/>
  <c r="J15" i="126" s="1"/>
  <c r="H15" i="126"/>
  <c r="G15" i="126"/>
  <c r="D15" i="126"/>
  <c r="C15" i="126"/>
  <c r="B15" i="126"/>
  <c r="G14" i="126"/>
  <c r="D14" i="126"/>
  <c r="H14" i="126" s="1"/>
  <c r="C14" i="126"/>
  <c r="B14" i="126"/>
  <c r="G10" i="126"/>
  <c r="D10" i="126"/>
  <c r="H10" i="126" s="1"/>
  <c r="I10" i="126" s="1"/>
  <c r="B10" i="126"/>
  <c r="G13" i="126"/>
  <c r="D13" i="126"/>
  <c r="H13" i="126" s="1"/>
  <c r="C13" i="126"/>
  <c r="B13" i="126"/>
  <c r="G12" i="126"/>
  <c r="D12" i="126"/>
  <c r="H12" i="126" s="1"/>
  <c r="C12" i="126"/>
  <c r="B12" i="126"/>
  <c r="G11" i="126"/>
  <c r="D11" i="126"/>
  <c r="H11" i="126" s="1"/>
  <c r="C11" i="126"/>
  <c r="B11" i="126"/>
  <c r="E5" i="126"/>
  <c r="E6" i="126" s="1"/>
  <c r="I51" i="125"/>
  <c r="J51" i="125" s="1"/>
  <c r="H51" i="125"/>
  <c r="G51" i="125"/>
  <c r="D51" i="125"/>
  <c r="C51" i="125"/>
  <c r="B51" i="125"/>
  <c r="I50" i="125"/>
  <c r="J50" i="125" s="1"/>
  <c r="H50" i="125"/>
  <c r="G50" i="125"/>
  <c r="D50" i="125"/>
  <c r="C50" i="125"/>
  <c r="B50" i="125"/>
  <c r="I49" i="125"/>
  <c r="J49" i="125" s="1"/>
  <c r="H49" i="125"/>
  <c r="G49" i="125"/>
  <c r="D49" i="125"/>
  <c r="C49" i="125"/>
  <c r="B49" i="125"/>
  <c r="I48" i="125"/>
  <c r="H48" i="125"/>
  <c r="G48" i="125"/>
  <c r="D48" i="125"/>
  <c r="C48" i="125"/>
  <c r="B48" i="125"/>
  <c r="I47" i="125"/>
  <c r="H47" i="125"/>
  <c r="G47" i="125"/>
  <c r="D47" i="125"/>
  <c r="C47" i="125"/>
  <c r="B47" i="125"/>
  <c r="G45" i="125"/>
  <c r="D45" i="125"/>
  <c r="H45" i="125" s="1"/>
  <c r="C45" i="125"/>
  <c r="B45" i="125"/>
  <c r="G44" i="125"/>
  <c r="D44" i="125"/>
  <c r="H44" i="125" s="1"/>
  <c r="C44" i="125"/>
  <c r="B44" i="125"/>
  <c r="G46" i="125"/>
  <c r="D46" i="125"/>
  <c r="H46" i="125" s="1"/>
  <c r="C46" i="125"/>
  <c r="B46" i="125"/>
  <c r="G43" i="125"/>
  <c r="D43" i="125"/>
  <c r="H43" i="125" s="1"/>
  <c r="C43" i="125"/>
  <c r="B43" i="125"/>
  <c r="E38" i="125"/>
  <c r="J48" i="125" s="1"/>
  <c r="H33" i="125"/>
  <c r="G33" i="125"/>
  <c r="I33" i="125" s="1"/>
  <c r="C33" i="125"/>
  <c r="B33" i="125"/>
  <c r="G31" i="125"/>
  <c r="D31" i="125"/>
  <c r="H31" i="125" s="1"/>
  <c r="I31" i="125" s="1"/>
  <c r="C31" i="125"/>
  <c r="B31" i="125"/>
  <c r="G34" i="125"/>
  <c r="D34" i="125"/>
  <c r="H34" i="125" s="1"/>
  <c r="C34" i="125"/>
  <c r="B34" i="125"/>
  <c r="H35" i="125"/>
  <c r="G35" i="125"/>
  <c r="I35" i="125" s="1"/>
  <c r="D35" i="125"/>
  <c r="C35" i="125"/>
  <c r="B35" i="125"/>
  <c r="G32" i="125"/>
  <c r="D32" i="125"/>
  <c r="H32" i="125" s="1"/>
  <c r="C32" i="125"/>
  <c r="B32" i="125"/>
  <c r="G28" i="125"/>
  <c r="D28" i="125"/>
  <c r="H28" i="125" s="1"/>
  <c r="C28" i="125"/>
  <c r="B28" i="125"/>
  <c r="G29" i="125"/>
  <c r="D29" i="125"/>
  <c r="H29" i="125" s="1"/>
  <c r="C29" i="125"/>
  <c r="B29" i="125"/>
  <c r="G30" i="125"/>
  <c r="D30" i="125"/>
  <c r="H30" i="125" s="1"/>
  <c r="C30" i="125"/>
  <c r="B30" i="125"/>
  <c r="E23" i="125"/>
  <c r="E24" i="125" s="1"/>
  <c r="I20" i="125"/>
  <c r="J20" i="125" s="1"/>
  <c r="H20" i="125"/>
  <c r="G20" i="125"/>
  <c r="D20" i="125"/>
  <c r="C20" i="125"/>
  <c r="B20" i="125"/>
  <c r="I19" i="125"/>
  <c r="J19" i="125" s="1"/>
  <c r="H19" i="125"/>
  <c r="G19" i="125"/>
  <c r="D19" i="125"/>
  <c r="C19" i="125"/>
  <c r="B19" i="125"/>
  <c r="I18" i="125"/>
  <c r="J18" i="125" s="1"/>
  <c r="H18" i="125"/>
  <c r="G18" i="125"/>
  <c r="D18" i="125"/>
  <c r="C18" i="125"/>
  <c r="B18" i="125"/>
  <c r="I17" i="125"/>
  <c r="J17" i="125" s="1"/>
  <c r="H17" i="125"/>
  <c r="G17" i="125"/>
  <c r="D17" i="125"/>
  <c r="C17" i="125"/>
  <c r="B17" i="125"/>
  <c r="I16" i="125"/>
  <c r="J16" i="125" s="1"/>
  <c r="H16" i="125"/>
  <c r="G16" i="125"/>
  <c r="D16" i="125"/>
  <c r="C16" i="125"/>
  <c r="B16" i="125"/>
  <c r="I15" i="125"/>
  <c r="J15" i="125" s="1"/>
  <c r="H15" i="125"/>
  <c r="G15" i="125"/>
  <c r="D15" i="125"/>
  <c r="C15" i="125"/>
  <c r="B15" i="125"/>
  <c r="G12" i="125"/>
  <c r="D12" i="125"/>
  <c r="H12" i="125" s="1"/>
  <c r="I12" i="125" s="1"/>
  <c r="C12" i="125"/>
  <c r="B12" i="125"/>
  <c r="G11" i="125"/>
  <c r="D11" i="125"/>
  <c r="H11" i="125" s="1"/>
  <c r="I11" i="125" s="1"/>
  <c r="B11" i="125"/>
  <c r="G13" i="125"/>
  <c r="D13" i="125"/>
  <c r="H13" i="125" s="1"/>
  <c r="C13" i="125"/>
  <c r="B13" i="125"/>
  <c r="G14" i="125"/>
  <c r="D14" i="125"/>
  <c r="H14" i="125" s="1"/>
  <c r="C14" i="125"/>
  <c r="B14" i="125"/>
  <c r="G10" i="125"/>
  <c r="D10" i="125"/>
  <c r="H10" i="125" s="1"/>
  <c r="I10" i="125" s="1"/>
  <c r="C10" i="125"/>
  <c r="B10" i="125"/>
  <c r="E5" i="125"/>
  <c r="E6" i="125" s="1"/>
  <c r="I13" i="127" l="1"/>
  <c r="I32" i="126"/>
  <c r="I33" i="127"/>
  <c r="J12" i="128"/>
  <c r="J28" i="128"/>
  <c r="J29" i="128"/>
  <c r="J13" i="128"/>
  <c r="I31" i="127"/>
  <c r="I11" i="127"/>
  <c r="J40" i="128"/>
  <c r="I46" i="126"/>
  <c r="I46" i="127"/>
  <c r="J11" i="128"/>
  <c r="J10" i="128"/>
  <c r="I45" i="127"/>
  <c r="I44" i="127"/>
  <c r="I43" i="127"/>
  <c r="J47" i="127"/>
  <c r="I30" i="127"/>
  <c r="I35" i="127"/>
  <c r="I32" i="127"/>
  <c r="I14" i="127"/>
  <c r="I12" i="127"/>
  <c r="I10" i="127"/>
  <c r="I44" i="126"/>
  <c r="J48" i="126"/>
  <c r="I43" i="126"/>
  <c r="I34" i="126"/>
  <c r="I30" i="126"/>
  <c r="I31" i="126"/>
  <c r="I11" i="126"/>
  <c r="I14" i="126"/>
  <c r="I13" i="126"/>
  <c r="I12" i="126"/>
  <c r="J42" i="128"/>
  <c r="J44" i="128"/>
  <c r="J41" i="128"/>
  <c r="I30" i="125"/>
  <c r="I28" i="125"/>
  <c r="I44" i="125"/>
  <c r="I45" i="125"/>
  <c r="I46" i="125"/>
  <c r="I43" i="125"/>
  <c r="I13" i="125"/>
  <c r="I34" i="125"/>
  <c r="I29" i="125"/>
  <c r="I28" i="127"/>
  <c r="I29" i="127"/>
  <c r="E6" i="127"/>
  <c r="I29" i="126"/>
  <c r="J35" i="126"/>
  <c r="E39" i="126"/>
  <c r="I32" i="125"/>
  <c r="I14" i="125"/>
  <c r="J47" i="125"/>
  <c r="E39" i="125"/>
  <c r="I48" i="124"/>
  <c r="J48" i="124" s="1"/>
  <c r="H48" i="124"/>
  <c r="G48" i="124"/>
  <c r="D48" i="124"/>
  <c r="C48" i="124"/>
  <c r="B48" i="124"/>
  <c r="I47" i="124"/>
  <c r="J47" i="124" s="1"/>
  <c r="H47" i="124"/>
  <c r="G47" i="124"/>
  <c r="D47" i="124"/>
  <c r="C47" i="124"/>
  <c r="B47" i="124"/>
  <c r="G46" i="124"/>
  <c r="D46" i="124"/>
  <c r="H46" i="124" s="1"/>
  <c r="I46" i="124" s="1"/>
  <c r="C46" i="124"/>
  <c r="B46" i="124"/>
  <c r="G43" i="124"/>
  <c r="D43" i="124"/>
  <c r="H43" i="124" s="1"/>
  <c r="I43" i="124" s="1"/>
  <c r="C43" i="124"/>
  <c r="B43" i="124"/>
  <c r="G45" i="124"/>
  <c r="D45" i="124"/>
  <c r="H45" i="124" s="1"/>
  <c r="C45" i="124"/>
  <c r="B45" i="124"/>
  <c r="G44" i="124"/>
  <c r="D44" i="124"/>
  <c r="H44" i="124" s="1"/>
  <c r="C44" i="124"/>
  <c r="B44" i="124"/>
  <c r="G42" i="124"/>
  <c r="D42" i="124"/>
  <c r="H42" i="124" s="1"/>
  <c r="I42" i="124" s="1"/>
  <c r="C42" i="124"/>
  <c r="B42" i="124"/>
  <c r="G41" i="124"/>
  <c r="D41" i="124"/>
  <c r="H41" i="124" s="1"/>
  <c r="I41" i="124" s="1"/>
  <c r="C41" i="124"/>
  <c r="B41" i="124"/>
  <c r="G40" i="124"/>
  <c r="D40" i="124"/>
  <c r="H40" i="124" s="1"/>
  <c r="C40" i="124"/>
  <c r="B40" i="124"/>
  <c r="E35" i="124"/>
  <c r="E36" i="124" s="1"/>
  <c r="I32" i="124"/>
  <c r="J32" i="124" s="1"/>
  <c r="H32" i="124"/>
  <c r="G32" i="124"/>
  <c r="D32" i="124"/>
  <c r="C32" i="124"/>
  <c r="B32" i="124"/>
  <c r="I31" i="124"/>
  <c r="J31" i="124" s="1"/>
  <c r="H31" i="124"/>
  <c r="G31" i="124"/>
  <c r="D31" i="124"/>
  <c r="C31" i="124"/>
  <c r="B31" i="124"/>
  <c r="I30" i="124"/>
  <c r="J30" i="124" s="1"/>
  <c r="H30" i="124"/>
  <c r="G30" i="124"/>
  <c r="D30" i="124"/>
  <c r="C30" i="124"/>
  <c r="B30" i="124"/>
  <c r="I29" i="124"/>
  <c r="J29" i="124" s="1"/>
  <c r="H29" i="124"/>
  <c r="G29" i="124"/>
  <c r="D29" i="124"/>
  <c r="C29" i="124"/>
  <c r="B29" i="124"/>
  <c r="I28" i="124"/>
  <c r="J28" i="124" s="1"/>
  <c r="H28" i="124"/>
  <c r="G28" i="124"/>
  <c r="D28" i="124"/>
  <c r="C28" i="124"/>
  <c r="B28" i="124"/>
  <c r="G26" i="124"/>
  <c r="D26" i="124"/>
  <c r="H26" i="124" s="1"/>
  <c r="C26" i="124"/>
  <c r="B26" i="124"/>
  <c r="G27" i="124"/>
  <c r="D27" i="124"/>
  <c r="H27" i="124" s="1"/>
  <c r="C27" i="124"/>
  <c r="B27" i="124"/>
  <c r="E21" i="124"/>
  <c r="E22" i="124" s="1"/>
  <c r="I18" i="124"/>
  <c r="J18" i="124" s="1"/>
  <c r="H18" i="124"/>
  <c r="G18" i="124"/>
  <c r="I17" i="124"/>
  <c r="J17" i="124" s="1"/>
  <c r="H17" i="124"/>
  <c r="G17" i="124"/>
  <c r="I16" i="124"/>
  <c r="J16" i="124" s="1"/>
  <c r="H16" i="124"/>
  <c r="G16" i="124"/>
  <c r="J15" i="124"/>
  <c r="I15" i="124"/>
  <c r="H15" i="124"/>
  <c r="G15" i="124"/>
  <c r="I14" i="124"/>
  <c r="J14" i="124" s="1"/>
  <c r="H14" i="124"/>
  <c r="G14" i="124"/>
  <c r="H13" i="124"/>
  <c r="G13" i="124"/>
  <c r="G12" i="124"/>
  <c r="D12" i="124"/>
  <c r="H12" i="124" s="1"/>
  <c r="C12" i="124"/>
  <c r="B12" i="124"/>
  <c r="G10" i="124"/>
  <c r="D10" i="124"/>
  <c r="H10" i="124" s="1"/>
  <c r="C10" i="124"/>
  <c r="B10" i="124"/>
  <c r="G11" i="124"/>
  <c r="D11" i="124"/>
  <c r="H11" i="124" s="1"/>
  <c r="C11" i="124"/>
  <c r="B11" i="124"/>
  <c r="E5" i="124"/>
  <c r="E6" i="124" s="1"/>
  <c r="B2" i="124"/>
  <c r="I51" i="122"/>
  <c r="J51" i="122" s="1"/>
  <c r="H51" i="122"/>
  <c r="G51" i="122"/>
  <c r="D51" i="122"/>
  <c r="C51" i="122"/>
  <c r="B51" i="122"/>
  <c r="I50" i="122"/>
  <c r="J50" i="122" s="1"/>
  <c r="H50" i="122"/>
  <c r="G50" i="122"/>
  <c r="D50" i="122"/>
  <c r="C50" i="122"/>
  <c r="B50" i="122"/>
  <c r="I49" i="122"/>
  <c r="J49" i="122" s="1"/>
  <c r="H49" i="122"/>
  <c r="G49" i="122"/>
  <c r="D49" i="122"/>
  <c r="C49" i="122"/>
  <c r="B49" i="122"/>
  <c r="I48" i="122"/>
  <c r="J48" i="122" s="1"/>
  <c r="H48" i="122"/>
  <c r="G48" i="122"/>
  <c r="D48" i="122"/>
  <c r="C48" i="122"/>
  <c r="B48" i="122"/>
  <c r="H47" i="122"/>
  <c r="G47" i="122"/>
  <c r="I47" i="122" s="1"/>
  <c r="D47" i="122"/>
  <c r="C47" i="122"/>
  <c r="B47" i="122"/>
  <c r="G46" i="122"/>
  <c r="D46" i="122"/>
  <c r="H46" i="122" s="1"/>
  <c r="C46" i="122"/>
  <c r="B46" i="122"/>
  <c r="G43" i="122"/>
  <c r="D43" i="122"/>
  <c r="H43" i="122" s="1"/>
  <c r="I43" i="122" s="1"/>
  <c r="C43" i="122"/>
  <c r="B43" i="122"/>
  <c r="G45" i="122"/>
  <c r="D45" i="122"/>
  <c r="H45" i="122" s="1"/>
  <c r="C45" i="122"/>
  <c r="B45" i="122"/>
  <c r="G44" i="122"/>
  <c r="D44" i="122"/>
  <c r="H44" i="122" s="1"/>
  <c r="C44" i="122"/>
  <c r="B44" i="122"/>
  <c r="E39" i="122"/>
  <c r="E38" i="122"/>
  <c r="G33" i="122"/>
  <c r="D33" i="122"/>
  <c r="H33" i="122" s="1"/>
  <c r="C33" i="122"/>
  <c r="B33" i="122"/>
  <c r="G32" i="122"/>
  <c r="D32" i="122"/>
  <c r="H32" i="122" s="1"/>
  <c r="C32" i="122"/>
  <c r="B32" i="122"/>
  <c r="G28" i="122"/>
  <c r="D28" i="122"/>
  <c r="H28" i="122" s="1"/>
  <c r="C28" i="122"/>
  <c r="B28" i="122"/>
  <c r="I35" i="122"/>
  <c r="H35" i="122"/>
  <c r="G35" i="122"/>
  <c r="C35" i="122"/>
  <c r="B35" i="122"/>
  <c r="G31" i="122"/>
  <c r="D31" i="122"/>
  <c r="H31" i="122" s="1"/>
  <c r="C31" i="122"/>
  <c r="B31" i="122"/>
  <c r="G34" i="122"/>
  <c r="D34" i="122"/>
  <c r="H34" i="122" s="1"/>
  <c r="C34" i="122"/>
  <c r="B34" i="122"/>
  <c r="G30" i="122"/>
  <c r="D30" i="122"/>
  <c r="H30" i="122" s="1"/>
  <c r="I30" i="122" s="1"/>
  <c r="C30" i="122"/>
  <c r="B30" i="122"/>
  <c r="G29" i="122"/>
  <c r="D29" i="122"/>
  <c r="H29" i="122" s="1"/>
  <c r="C29" i="122"/>
  <c r="B29" i="122"/>
  <c r="E23" i="122"/>
  <c r="E24" i="122" s="1"/>
  <c r="I20" i="122"/>
  <c r="J20" i="122" s="1"/>
  <c r="H20" i="122"/>
  <c r="G20" i="122"/>
  <c r="D20" i="122"/>
  <c r="C20" i="122"/>
  <c r="B20" i="122"/>
  <c r="I19" i="122"/>
  <c r="J19" i="122" s="1"/>
  <c r="H19" i="122"/>
  <c r="G19" i="122"/>
  <c r="D19" i="122"/>
  <c r="C19" i="122"/>
  <c r="B19" i="122"/>
  <c r="I18" i="122"/>
  <c r="J18" i="122" s="1"/>
  <c r="H18" i="122"/>
  <c r="G18" i="122"/>
  <c r="D18" i="122"/>
  <c r="C18" i="122"/>
  <c r="B18" i="122"/>
  <c r="I17" i="122"/>
  <c r="J17" i="122" s="1"/>
  <c r="H17" i="122"/>
  <c r="G17" i="122"/>
  <c r="D17" i="122"/>
  <c r="C17" i="122"/>
  <c r="B17" i="122"/>
  <c r="I16" i="122"/>
  <c r="J16" i="122" s="1"/>
  <c r="H16" i="122"/>
  <c r="G16" i="122"/>
  <c r="D16" i="122"/>
  <c r="C16" i="122"/>
  <c r="B16" i="122"/>
  <c r="I15" i="122"/>
  <c r="J15" i="122" s="1"/>
  <c r="H15" i="122"/>
  <c r="G15" i="122"/>
  <c r="D15" i="122"/>
  <c r="C15" i="122"/>
  <c r="B15" i="122"/>
  <c r="I14" i="122"/>
  <c r="H14" i="122"/>
  <c r="G14" i="122"/>
  <c r="D14" i="122"/>
  <c r="C14" i="122"/>
  <c r="B14" i="122"/>
  <c r="G12" i="122"/>
  <c r="D12" i="122"/>
  <c r="H12" i="122" s="1"/>
  <c r="C12" i="122"/>
  <c r="B12" i="122"/>
  <c r="G13" i="122"/>
  <c r="D13" i="122"/>
  <c r="H13" i="122" s="1"/>
  <c r="I13" i="122" s="1"/>
  <c r="B13" i="122"/>
  <c r="G10" i="122"/>
  <c r="D10" i="122"/>
  <c r="H10" i="122" s="1"/>
  <c r="C10" i="122"/>
  <c r="B10" i="122"/>
  <c r="G11" i="122"/>
  <c r="D11" i="122"/>
  <c r="H11" i="122" s="1"/>
  <c r="C11" i="122"/>
  <c r="B11" i="122"/>
  <c r="E5" i="122"/>
  <c r="I42" i="121"/>
  <c r="J42" i="121" s="1"/>
  <c r="H42" i="121"/>
  <c r="G42" i="121"/>
  <c r="D42" i="121"/>
  <c r="C42" i="121"/>
  <c r="B42" i="121"/>
  <c r="I41" i="121"/>
  <c r="J41" i="121" s="1"/>
  <c r="H41" i="121"/>
  <c r="G41" i="121"/>
  <c r="D41" i="121"/>
  <c r="C41" i="121"/>
  <c r="B41" i="121"/>
  <c r="I40" i="121"/>
  <c r="H40" i="121"/>
  <c r="G40" i="121"/>
  <c r="D40" i="121"/>
  <c r="C40" i="121"/>
  <c r="B40" i="121"/>
  <c r="I37" i="121"/>
  <c r="H37" i="121"/>
  <c r="G37" i="121"/>
  <c r="D37" i="121"/>
  <c r="C37" i="121"/>
  <c r="B37" i="121"/>
  <c r="G36" i="121"/>
  <c r="D36" i="121"/>
  <c r="H36" i="121" s="1"/>
  <c r="C36" i="121"/>
  <c r="B36" i="121"/>
  <c r="G39" i="121"/>
  <c r="D39" i="121"/>
  <c r="H39" i="121" s="1"/>
  <c r="C39" i="121"/>
  <c r="B39" i="121"/>
  <c r="G38" i="121"/>
  <c r="D38" i="121"/>
  <c r="H38" i="121" s="1"/>
  <c r="C38" i="121"/>
  <c r="B38" i="121"/>
  <c r="G35" i="121"/>
  <c r="D35" i="121"/>
  <c r="H35" i="121" s="1"/>
  <c r="I35" i="121" s="1"/>
  <c r="C35" i="121"/>
  <c r="B35" i="121"/>
  <c r="G34" i="121"/>
  <c r="D34" i="121"/>
  <c r="H34" i="121" s="1"/>
  <c r="I34" i="121" s="1"/>
  <c r="C34" i="121"/>
  <c r="B34" i="121"/>
  <c r="E29" i="121"/>
  <c r="I26" i="121"/>
  <c r="J26" i="121" s="1"/>
  <c r="H26" i="121"/>
  <c r="G26" i="121"/>
  <c r="D26" i="121"/>
  <c r="C26" i="121"/>
  <c r="B26" i="121"/>
  <c r="I25" i="121"/>
  <c r="J25" i="121" s="1"/>
  <c r="H25" i="121"/>
  <c r="G25" i="121"/>
  <c r="D25" i="121"/>
  <c r="C25" i="121"/>
  <c r="B25" i="121"/>
  <c r="I24" i="121"/>
  <c r="J24" i="121" s="1"/>
  <c r="H24" i="121"/>
  <c r="G24" i="121"/>
  <c r="D24" i="121"/>
  <c r="C24" i="121"/>
  <c r="B24" i="121"/>
  <c r="I23" i="121"/>
  <c r="J23" i="121" s="1"/>
  <c r="H23" i="121"/>
  <c r="G23" i="121"/>
  <c r="D23" i="121"/>
  <c r="C23" i="121"/>
  <c r="B23" i="121"/>
  <c r="G21" i="121"/>
  <c r="D21" i="121"/>
  <c r="H21" i="121" s="1"/>
  <c r="C21" i="121"/>
  <c r="B21" i="121"/>
  <c r="G22" i="121"/>
  <c r="D22" i="121"/>
  <c r="H22" i="121" s="1"/>
  <c r="C22" i="121"/>
  <c r="B22" i="121"/>
  <c r="E17" i="121"/>
  <c r="E16" i="121"/>
  <c r="G11" i="121"/>
  <c r="D11" i="121"/>
  <c r="H11" i="121" s="1"/>
  <c r="C11" i="121"/>
  <c r="B11" i="121"/>
  <c r="H13" i="121"/>
  <c r="G13" i="121"/>
  <c r="G12" i="121"/>
  <c r="D12" i="121"/>
  <c r="H12" i="121" s="1"/>
  <c r="C12" i="121"/>
  <c r="B12" i="121"/>
  <c r="G10" i="121"/>
  <c r="D10" i="121"/>
  <c r="H10" i="121" s="1"/>
  <c r="C10" i="121"/>
  <c r="B10" i="121"/>
  <c r="E5" i="121"/>
  <c r="B2" i="121"/>
  <c r="J12" i="125" l="1"/>
  <c r="J10" i="126"/>
  <c r="J11" i="127"/>
  <c r="J34" i="127"/>
  <c r="J43" i="125"/>
  <c r="J12" i="127"/>
  <c r="J44" i="127"/>
  <c r="I22" i="121"/>
  <c r="J32" i="126"/>
  <c r="J14" i="126"/>
  <c r="J10" i="127"/>
  <c r="J33" i="125"/>
  <c r="I12" i="124"/>
  <c r="J45" i="125"/>
  <c r="J46" i="126"/>
  <c r="J13" i="127"/>
  <c r="J11" i="126"/>
  <c r="J14" i="127"/>
  <c r="I32" i="122"/>
  <c r="J32" i="127"/>
  <c r="J11" i="125"/>
  <c r="J31" i="125"/>
  <c r="J46" i="127"/>
  <c r="J43" i="127"/>
  <c r="J45" i="127"/>
  <c r="J31" i="127"/>
  <c r="J33" i="127"/>
  <c r="J29" i="127"/>
  <c r="J45" i="126"/>
  <c r="J44" i="126"/>
  <c r="J43" i="126"/>
  <c r="J29" i="126"/>
  <c r="J30" i="126"/>
  <c r="J13" i="126"/>
  <c r="J12" i="126"/>
  <c r="I13" i="124"/>
  <c r="J14" i="125"/>
  <c r="J46" i="125"/>
  <c r="J44" i="125"/>
  <c r="J32" i="125"/>
  <c r="J28" i="127"/>
  <c r="J35" i="127"/>
  <c r="J30" i="127"/>
  <c r="J33" i="126"/>
  <c r="J28" i="126"/>
  <c r="J31" i="126"/>
  <c r="J34" i="126"/>
  <c r="J34" i="125"/>
  <c r="J29" i="125"/>
  <c r="J10" i="125"/>
  <c r="J13" i="125"/>
  <c r="J35" i="125"/>
  <c r="J28" i="125"/>
  <c r="I11" i="121"/>
  <c r="I36" i="121"/>
  <c r="I13" i="121"/>
  <c r="I40" i="124"/>
  <c r="I26" i="124"/>
  <c r="I44" i="124"/>
  <c r="I45" i="124"/>
  <c r="I11" i="124"/>
  <c r="I10" i="124"/>
  <c r="I27" i="124"/>
  <c r="I33" i="122"/>
  <c r="I31" i="122"/>
  <c r="I29" i="122"/>
  <c r="I10" i="122"/>
  <c r="J14" i="122"/>
  <c r="I21" i="121"/>
  <c r="I10" i="121"/>
  <c r="I45" i="122"/>
  <c r="I46" i="122"/>
  <c r="I44" i="122"/>
  <c r="I39" i="121"/>
  <c r="I12" i="121"/>
  <c r="J13" i="121" s="1"/>
  <c r="J35" i="122"/>
  <c r="I28" i="122"/>
  <c r="I11" i="122"/>
  <c r="I12" i="122"/>
  <c r="I34" i="122"/>
  <c r="J34" i="122" s="1"/>
  <c r="E6" i="122"/>
  <c r="I38" i="121"/>
  <c r="E30" i="121"/>
  <c r="J37" i="121" s="1"/>
  <c r="J40" i="121"/>
  <c r="I48" i="119"/>
  <c r="J48" i="119" s="1"/>
  <c r="H48" i="119"/>
  <c r="G48" i="119"/>
  <c r="D48" i="119"/>
  <c r="C48" i="119"/>
  <c r="B48" i="119"/>
  <c r="I47" i="119"/>
  <c r="J47" i="119" s="1"/>
  <c r="H47" i="119"/>
  <c r="G47" i="119"/>
  <c r="D47" i="119"/>
  <c r="C47" i="119"/>
  <c r="B47" i="119"/>
  <c r="H46" i="119"/>
  <c r="G46" i="119"/>
  <c r="D46" i="119"/>
  <c r="C46" i="119"/>
  <c r="B46" i="119"/>
  <c r="H45" i="119"/>
  <c r="G45" i="119"/>
  <c r="I45" i="119" s="1"/>
  <c r="D45" i="119"/>
  <c r="C45" i="119"/>
  <c r="B45" i="119"/>
  <c r="G43" i="119"/>
  <c r="D43" i="119"/>
  <c r="H43" i="119" s="1"/>
  <c r="C43" i="119"/>
  <c r="B43" i="119"/>
  <c r="G44" i="119"/>
  <c r="D44" i="119"/>
  <c r="H44" i="119" s="1"/>
  <c r="C44" i="119"/>
  <c r="B44" i="119"/>
  <c r="G41" i="119"/>
  <c r="D41" i="119"/>
  <c r="H41" i="119" s="1"/>
  <c r="I41" i="119" s="1"/>
  <c r="C41" i="119"/>
  <c r="B41" i="119"/>
  <c r="G42" i="119"/>
  <c r="D42" i="119"/>
  <c r="H42" i="119" s="1"/>
  <c r="C42" i="119"/>
  <c r="B42" i="119"/>
  <c r="G40" i="119"/>
  <c r="D40" i="119"/>
  <c r="H40" i="119" s="1"/>
  <c r="C40" i="119"/>
  <c r="B40" i="119"/>
  <c r="E35" i="119"/>
  <c r="E36" i="119" s="1"/>
  <c r="I32" i="119"/>
  <c r="J32" i="119" s="1"/>
  <c r="H32" i="119"/>
  <c r="G32" i="119"/>
  <c r="D32" i="119"/>
  <c r="C32" i="119"/>
  <c r="B32" i="119"/>
  <c r="I31" i="119"/>
  <c r="J31" i="119" s="1"/>
  <c r="H31" i="119"/>
  <c r="G31" i="119"/>
  <c r="D31" i="119"/>
  <c r="C31" i="119"/>
  <c r="B31" i="119"/>
  <c r="I30" i="119"/>
  <c r="J30" i="119" s="1"/>
  <c r="H30" i="119"/>
  <c r="G30" i="119"/>
  <c r="D30" i="119"/>
  <c r="C30" i="119"/>
  <c r="B30" i="119"/>
  <c r="I29" i="119"/>
  <c r="J29" i="119" s="1"/>
  <c r="H29" i="119"/>
  <c r="G29" i="119"/>
  <c r="D29" i="119"/>
  <c r="C29" i="119"/>
  <c r="B29" i="119"/>
  <c r="I28" i="119"/>
  <c r="J28" i="119" s="1"/>
  <c r="H28" i="119"/>
  <c r="G28" i="119"/>
  <c r="D28" i="119"/>
  <c r="C28" i="119"/>
  <c r="B28" i="119"/>
  <c r="G26" i="119"/>
  <c r="D26" i="119"/>
  <c r="H26" i="119" s="1"/>
  <c r="C26" i="119"/>
  <c r="B26" i="119"/>
  <c r="G27" i="119"/>
  <c r="D27" i="119"/>
  <c r="H27" i="119" s="1"/>
  <c r="I27" i="119" s="1"/>
  <c r="C27" i="119"/>
  <c r="B27" i="119"/>
  <c r="E21" i="119"/>
  <c r="E22" i="119" s="1"/>
  <c r="I18" i="119"/>
  <c r="J18" i="119" s="1"/>
  <c r="H18" i="119"/>
  <c r="G18" i="119"/>
  <c r="I17" i="119"/>
  <c r="J17" i="119" s="1"/>
  <c r="H17" i="119"/>
  <c r="G17" i="119"/>
  <c r="I16" i="119"/>
  <c r="J16" i="119" s="1"/>
  <c r="H16" i="119"/>
  <c r="G16" i="119"/>
  <c r="J15" i="119"/>
  <c r="I15" i="119"/>
  <c r="H15" i="119"/>
  <c r="G15" i="119"/>
  <c r="I14" i="119"/>
  <c r="J14" i="119" s="1"/>
  <c r="H14" i="119"/>
  <c r="G14" i="119"/>
  <c r="H12" i="119"/>
  <c r="G12" i="119"/>
  <c r="I12" i="119" s="1"/>
  <c r="G13" i="119"/>
  <c r="D13" i="119"/>
  <c r="H13" i="119" s="1"/>
  <c r="C13" i="119"/>
  <c r="B13" i="119"/>
  <c r="G10" i="119"/>
  <c r="D10" i="119"/>
  <c r="H10" i="119" s="1"/>
  <c r="C10" i="119"/>
  <c r="B10" i="119"/>
  <c r="G11" i="119"/>
  <c r="D11" i="119"/>
  <c r="H11" i="119" s="1"/>
  <c r="I11" i="119" s="1"/>
  <c r="C11" i="119"/>
  <c r="B11" i="119"/>
  <c r="E5" i="119"/>
  <c r="E6" i="119" s="1"/>
  <c r="B2" i="119"/>
  <c r="I51" i="118"/>
  <c r="J51" i="118" s="1"/>
  <c r="H51" i="118"/>
  <c r="G51" i="118"/>
  <c r="D51" i="118"/>
  <c r="C51" i="118"/>
  <c r="B51" i="118"/>
  <c r="I50" i="118"/>
  <c r="J50" i="118" s="1"/>
  <c r="H50" i="118"/>
  <c r="G50" i="118"/>
  <c r="D50" i="118"/>
  <c r="C50" i="118"/>
  <c r="B50" i="118"/>
  <c r="I49" i="118"/>
  <c r="J49" i="118" s="1"/>
  <c r="H49" i="118"/>
  <c r="G49" i="118"/>
  <c r="D49" i="118"/>
  <c r="C49" i="118"/>
  <c r="B49" i="118"/>
  <c r="G44" i="118"/>
  <c r="D44" i="118"/>
  <c r="H44" i="118" s="1"/>
  <c r="I44" i="118" s="1"/>
  <c r="C44" i="118"/>
  <c r="B44" i="118"/>
  <c r="I48" i="118"/>
  <c r="H48" i="118"/>
  <c r="G48" i="118"/>
  <c r="D48" i="118"/>
  <c r="C48" i="118"/>
  <c r="B48" i="118"/>
  <c r="G47" i="118"/>
  <c r="D47" i="118"/>
  <c r="H47" i="118" s="1"/>
  <c r="C47" i="118"/>
  <c r="B47" i="118"/>
  <c r="G46" i="118"/>
  <c r="D46" i="118"/>
  <c r="H46" i="118" s="1"/>
  <c r="C46" i="118"/>
  <c r="B46" i="118"/>
  <c r="G43" i="118"/>
  <c r="D43" i="118"/>
  <c r="H43" i="118" s="1"/>
  <c r="C43" i="118"/>
  <c r="B43" i="118"/>
  <c r="G45" i="118"/>
  <c r="D45" i="118"/>
  <c r="H45" i="118" s="1"/>
  <c r="C45" i="118"/>
  <c r="B45" i="118"/>
  <c r="E38" i="118"/>
  <c r="E39" i="118" s="1"/>
  <c r="G34" i="118"/>
  <c r="D34" i="118"/>
  <c r="H34" i="118" s="1"/>
  <c r="C34" i="118"/>
  <c r="B34" i="118"/>
  <c r="G31" i="118"/>
  <c r="D31" i="118"/>
  <c r="H31" i="118" s="1"/>
  <c r="C31" i="118"/>
  <c r="B31" i="118"/>
  <c r="H35" i="118"/>
  <c r="G35" i="118"/>
  <c r="I35" i="118" s="1"/>
  <c r="D35" i="118"/>
  <c r="C35" i="118"/>
  <c r="B35" i="118"/>
  <c r="H32" i="118"/>
  <c r="G32" i="118"/>
  <c r="C32" i="118"/>
  <c r="B32" i="118"/>
  <c r="G30" i="118"/>
  <c r="D30" i="118"/>
  <c r="H30" i="118" s="1"/>
  <c r="C30" i="118"/>
  <c r="B30" i="118"/>
  <c r="G28" i="118"/>
  <c r="D28" i="118"/>
  <c r="H28" i="118" s="1"/>
  <c r="C28" i="118"/>
  <c r="B28" i="118"/>
  <c r="G33" i="118"/>
  <c r="D33" i="118"/>
  <c r="H33" i="118" s="1"/>
  <c r="C33" i="118"/>
  <c r="B33" i="118"/>
  <c r="G29" i="118"/>
  <c r="D29" i="118"/>
  <c r="H29" i="118" s="1"/>
  <c r="C29" i="118"/>
  <c r="B29" i="118"/>
  <c r="E23" i="118"/>
  <c r="E24" i="118" s="1"/>
  <c r="I20" i="118"/>
  <c r="J20" i="118" s="1"/>
  <c r="H20" i="118"/>
  <c r="G20" i="118"/>
  <c r="D20" i="118"/>
  <c r="C20" i="118"/>
  <c r="B20" i="118"/>
  <c r="I19" i="118"/>
  <c r="J19" i="118" s="1"/>
  <c r="H19" i="118"/>
  <c r="G19" i="118"/>
  <c r="D19" i="118"/>
  <c r="C19" i="118"/>
  <c r="B19" i="118"/>
  <c r="I18" i="118"/>
  <c r="J18" i="118" s="1"/>
  <c r="H18" i="118"/>
  <c r="G18" i="118"/>
  <c r="D18" i="118"/>
  <c r="C18" i="118"/>
  <c r="B18" i="118"/>
  <c r="I17" i="118"/>
  <c r="J17" i="118" s="1"/>
  <c r="H17" i="118"/>
  <c r="G17" i="118"/>
  <c r="D17" i="118"/>
  <c r="C17" i="118"/>
  <c r="B17" i="118"/>
  <c r="I16" i="118"/>
  <c r="J16" i="118" s="1"/>
  <c r="H16" i="118"/>
  <c r="G16" i="118"/>
  <c r="D16" i="118"/>
  <c r="C16" i="118"/>
  <c r="B16" i="118"/>
  <c r="I15" i="118"/>
  <c r="J15" i="118" s="1"/>
  <c r="H15" i="118"/>
  <c r="G15" i="118"/>
  <c r="D15" i="118"/>
  <c r="C15" i="118"/>
  <c r="B15" i="118"/>
  <c r="I14" i="118"/>
  <c r="H14" i="118"/>
  <c r="G14" i="118"/>
  <c r="D14" i="118"/>
  <c r="C14" i="118"/>
  <c r="B14" i="118"/>
  <c r="G10" i="118"/>
  <c r="D10" i="118"/>
  <c r="H10" i="118" s="1"/>
  <c r="C10" i="118"/>
  <c r="B10" i="118"/>
  <c r="G13" i="118"/>
  <c r="D13" i="118"/>
  <c r="H13" i="118" s="1"/>
  <c r="C13" i="118"/>
  <c r="B13" i="118"/>
  <c r="G12" i="118"/>
  <c r="D12" i="118"/>
  <c r="H12" i="118" s="1"/>
  <c r="I12" i="118" s="1"/>
  <c r="B12" i="118"/>
  <c r="G11" i="118"/>
  <c r="D11" i="118"/>
  <c r="H11" i="118" s="1"/>
  <c r="C11" i="118"/>
  <c r="B11" i="118"/>
  <c r="E5" i="118"/>
  <c r="J14" i="118" s="1"/>
  <c r="J10" i="122" l="1"/>
  <c r="J22" i="121"/>
  <c r="J10" i="121"/>
  <c r="J29" i="122"/>
  <c r="J26" i="124"/>
  <c r="I31" i="118"/>
  <c r="J13" i="124"/>
  <c r="J27" i="124"/>
  <c r="J32" i="122"/>
  <c r="J30" i="122"/>
  <c r="J11" i="121"/>
  <c r="J36" i="121"/>
  <c r="J43" i="124"/>
  <c r="J44" i="124"/>
  <c r="J41" i="124"/>
  <c r="J46" i="124"/>
  <c r="J40" i="124"/>
  <c r="J42" i="124"/>
  <c r="J45" i="124"/>
  <c r="J10" i="124"/>
  <c r="J12" i="124"/>
  <c r="J11" i="124"/>
  <c r="J45" i="122"/>
  <c r="J33" i="122"/>
  <c r="J31" i="122"/>
  <c r="J11" i="122"/>
  <c r="J38" i="121"/>
  <c r="J21" i="121"/>
  <c r="J43" i="122"/>
  <c r="J44" i="122"/>
  <c r="J47" i="122"/>
  <c r="J46" i="122"/>
  <c r="J39" i="121"/>
  <c r="J34" i="121"/>
  <c r="J35" i="121"/>
  <c r="J12" i="121"/>
  <c r="J13" i="122"/>
  <c r="J12" i="122"/>
  <c r="J28" i="122"/>
  <c r="I46" i="118"/>
  <c r="E6" i="118"/>
  <c r="I11" i="118"/>
  <c r="I10" i="118"/>
  <c r="I47" i="118"/>
  <c r="I34" i="118"/>
  <c r="I32" i="118"/>
  <c r="I30" i="118"/>
  <c r="I28" i="118"/>
  <c r="I33" i="118"/>
  <c r="I29" i="118"/>
  <c r="I43" i="118"/>
  <c r="I42" i="119"/>
  <c r="I45" i="118"/>
  <c r="I46" i="119"/>
  <c r="I44" i="119"/>
  <c r="I10" i="119"/>
  <c r="I43" i="119"/>
  <c r="I13" i="119"/>
  <c r="J13" i="119" s="1"/>
  <c r="I26" i="119"/>
  <c r="J26" i="119" s="1"/>
  <c r="I40" i="119"/>
  <c r="J48" i="118"/>
  <c r="I13" i="118"/>
  <c r="J35" i="118"/>
  <c r="G18" i="116"/>
  <c r="J12" i="119" l="1"/>
  <c r="J30" i="118"/>
  <c r="J47" i="118"/>
  <c r="J46" i="118"/>
  <c r="J31" i="118"/>
  <c r="J34" i="118"/>
  <c r="J13" i="118"/>
  <c r="J44" i="118"/>
  <c r="J32" i="118"/>
  <c r="J28" i="118"/>
  <c r="J33" i="118"/>
  <c r="J29" i="118"/>
  <c r="J45" i="118"/>
  <c r="J42" i="119"/>
  <c r="J43" i="118"/>
  <c r="J11" i="118"/>
  <c r="J12" i="118"/>
  <c r="J10" i="118"/>
  <c r="J46" i="119"/>
  <c r="J43" i="119"/>
  <c r="J27" i="119"/>
  <c r="J44" i="119"/>
  <c r="J45" i="119"/>
  <c r="J41" i="119"/>
  <c r="J40" i="119"/>
  <c r="J11" i="119"/>
  <c r="J10" i="119"/>
  <c r="B11" i="116"/>
  <c r="B10" i="116"/>
  <c r="B12" i="116"/>
  <c r="I51" i="117"/>
  <c r="J51" i="117" s="1"/>
  <c r="H51" i="117"/>
  <c r="G51" i="117"/>
  <c r="D51" i="117"/>
  <c r="C51" i="117"/>
  <c r="B51" i="117"/>
  <c r="I50" i="117"/>
  <c r="J50" i="117" s="1"/>
  <c r="H50" i="117"/>
  <c r="G50" i="117"/>
  <c r="D50" i="117"/>
  <c r="C50" i="117"/>
  <c r="B50" i="117"/>
  <c r="I49" i="117"/>
  <c r="J49" i="117" s="1"/>
  <c r="H49" i="117"/>
  <c r="G49" i="117"/>
  <c r="D49" i="117"/>
  <c r="C49" i="117"/>
  <c r="B49" i="117"/>
  <c r="I47" i="117"/>
  <c r="H47" i="117"/>
  <c r="G47" i="117"/>
  <c r="D47" i="117"/>
  <c r="C47" i="117"/>
  <c r="B47" i="117"/>
  <c r="I46" i="117"/>
  <c r="H46" i="117"/>
  <c r="G46" i="117"/>
  <c r="D46" i="117"/>
  <c r="C46" i="117"/>
  <c r="B46" i="117"/>
  <c r="G45" i="117"/>
  <c r="D45" i="117"/>
  <c r="H45" i="117" s="1"/>
  <c r="C45" i="117"/>
  <c r="B45" i="117"/>
  <c r="G44" i="117"/>
  <c r="D44" i="117"/>
  <c r="H44" i="117" s="1"/>
  <c r="C44" i="117"/>
  <c r="B44" i="117"/>
  <c r="G43" i="117"/>
  <c r="D43" i="117"/>
  <c r="H43" i="117" s="1"/>
  <c r="C43" i="117"/>
  <c r="B43" i="117"/>
  <c r="G48" i="117"/>
  <c r="D48" i="117"/>
  <c r="H48" i="117" s="1"/>
  <c r="C48" i="117"/>
  <c r="B48" i="117"/>
  <c r="E38" i="117"/>
  <c r="H32" i="117"/>
  <c r="G32" i="117"/>
  <c r="I32" i="117" s="1"/>
  <c r="C32" i="117"/>
  <c r="B32" i="117"/>
  <c r="G29" i="117"/>
  <c r="D29" i="117"/>
  <c r="H29" i="117" s="1"/>
  <c r="C29" i="117"/>
  <c r="B29" i="117"/>
  <c r="H35" i="117"/>
  <c r="I35" i="117" s="1"/>
  <c r="G35" i="117"/>
  <c r="D35" i="117"/>
  <c r="C35" i="117"/>
  <c r="B35" i="117"/>
  <c r="H34" i="117"/>
  <c r="G34" i="117"/>
  <c r="I34" i="117" s="1"/>
  <c r="D34" i="117"/>
  <c r="C34" i="117"/>
  <c r="B34" i="117"/>
  <c r="G33" i="117"/>
  <c r="D33" i="117"/>
  <c r="H33" i="117" s="1"/>
  <c r="C33" i="117"/>
  <c r="B33" i="117"/>
  <c r="G31" i="117"/>
  <c r="D31" i="117"/>
  <c r="H31" i="117" s="1"/>
  <c r="C31" i="117"/>
  <c r="B31" i="117"/>
  <c r="G30" i="117"/>
  <c r="D30" i="117"/>
  <c r="H30" i="117" s="1"/>
  <c r="C30" i="117"/>
  <c r="B30" i="117"/>
  <c r="G28" i="117"/>
  <c r="D28" i="117"/>
  <c r="H28" i="117" s="1"/>
  <c r="C28" i="117"/>
  <c r="B28" i="117"/>
  <c r="E23" i="117"/>
  <c r="E24" i="117" s="1"/>
  <c r="I20" i="117"/>
  <c r="J20" i="117" s="1"/>
  <c r="H20" i="117"/>
  <c r="G20" i="117"/>
  <c r="D20" i="117"/>
  <c r="C20" i="117"/>
  <c r="B20" i="117"/>
  <c r="I19" i="117"/>
  <c r="J19" i="117" s="1"/>
  <c r="H19" i="117"/>
  <c r="G19" i="117"/>
  <c r="D19" i="117"/>
  <c r="C19" i="117"/>
  <c r="B19" i="117"/>
  <c r="I18" i="117"/>
  <c r="J18" i="117" s="1"/>
  <c r="H18" i="117"/>
  <c r="G18" i="117"/>
  <c r="D18" i="117"/>
  <c r="C18" i="117"/>
  <c r="B18" i="117"/>
  <c r="I17" i="117"/>
  <c r="J17" i="117" s="1"/>
  <c r="H17" i="117"/>
  <c r="G17" i="117"/>
  <c r="D17" i="117"/>
  <c r="C17" i="117"/>
  <c r="B17" i="117"/>
  <c r="I16" i="117"/>
  <c r="J16" i="117" s="1"/>
  <c r="H16" i="117"/>
  <c r="G16" i="117"/>
  <c r="D16" i="117"/>
  <c r="C16" i="117"/>
  <c r="B16" i="117"/>
  <c r="I15" i="117"/>
  <c r="J15" i="117" s="1"/>
  <c r="H15" i="117"/>
  <c r="G15" i="117"/>
  <c r="D15" i="117"/>
  <c r="C15" i="117"/>
  <c r="B15" i="117"/>
  <c r="G11" i="117"/>
  <c r="D11" i="117"/>
  <c r="H11" i="117" s="1"/>
  <c r="B11" i="117"/>
  <c r="H14" i="117"/>
  <c r="G14" i="117"/>
  <c r="D14" i="117"/>
  <c r="C14" i="117"/>
  <c r="B14" i="117"/>
  <c r="G13" i="117"/>
  <c r="D13" i="117"/>
  <c r="H13" i="117" s="1"/>
  <c r="C13" i="117"/>
  <c r="B13" i="117"/>
  <c r="G12" i="117"/>
  <c r="D12" i="117"/>
  <c r="H12" i="117" s="1"/>
  <c r="C12" i="117"/>
  <c r="B12" i="117"/>
  <c r="G10" i="117"/>
  <c r="D10" i="117"/>
  <c r="H10" i="117" s="1"/>
  <c r="C10" i="117"/>
  <c r="B10" i="117"/>
  <c r="E5" i="117"/>
  <c r="E6" i="117" s="1"/>
  <c r="I48" i="116"/>
  <c r="J48" i="116" s="1"/>
  <c r="H48" i="116"/>
  <c r="G48" i="116"/>
  <c r="D48" i="116"/>
  <c r="C48" i="116"/>
  <c r="B48" i="116"/>
  <c r="I47" i="116"/>
  <c r="J47" i="116" s="1"/>
  <c r="H47" i="116"/>
  <c r="G47" i="116"/>
  <c r="D47" i="116"/>
  <c r="C47" i="116"/>
  <c r="B47" i="116"/>
  <c r="G45" i="116"/>
  <c r="D45" i="116"/>
  <c r="H45" i="116" s="1"/>
  <c r="I45" i="116" s="1"/>
  <c r="C45" i="116"/>
  <c r="B45" i="116"/>
  <c r="G46" i="116"/>
  <c r="D46" i="116"/>
  <c r="H46" i="116" s="1"/>
  <c r="C46" i="116"/>
  <c r="B46" i="116"/>
  <c r="G44" i="116"/>
  <c r="D44" i="116"/>
  <c r="H44" i="116" s="1"/>
  <c r="C44" i="116"/>
  <c r="B44" i="116"/>
  <c r="G43" i="116"/>
  <c r="D43" i="116"/>
  <c r="H43" i="116" s="1"/>
  <c r="C43" i="116"/>
  <c r="B43" i="116"/>
  <c r="G41" i="116"/>
  <c r="D41" i="116"/>
  <c r="H41" i="116" s="1"/>
  <c r="C41" i="116"/>
  <c r="B41" i="116"/>
  <c r="G42" i="116"/>
  <c r="D42" i="116"/>
  <c r="H42" i="116" s="1"/>
  <c r="C42" i="116"/>
  <c r="B42" i="116"/>
  <c r="G40" i="116"/>
  <c r="D40" i="116"/>
  <c r="H40" i="116" s="1"/>
  <c r="C40" i="116"/>
  <c r="B40" i="116"/>
  <c r="E35" i="116"/>
  <c r="E36" i="116" s="1"/>
  <c r="I32" i="116"/>
  <c r="J32" i="116" s="1"/>
  <c r="H32" i="116"/>
  <c r="G32" i="116"/>
  <c r="D32" i="116"/>
  <c r="C32" i="116"/>
  <c r="B32" i="116"/>
  <c r="I31" i="116"/>
  <c r="J31" i="116" s="1"/>
  <c r="H31" i="116"/>
  <c r="G31" i="116"/>
  <c r="D31" i="116"/>
  <c r="C31" i="116"/>
  <c r="B31" i="116"/>
  <c r="I30" i="116"/>
  <c r="J30" i="116" s="1"/>
  <c r="H30" i="116"/>
  <c r="G30" i="116"/>
  <c r="D30" i="116"/>
  <c r="C30" i="116"/>
  <c r="B30" i="116"/>
  <c r="I29" i="116"/>
  <c r="J29" i="116" s="1"/>
  <c r="H29" i="116"/>
  <c r="G29" i="116"/>
  <c r="D29" i="116"/>
  <c r="C29" i="116"/>
  <c r="B29" i="116"/>
  <c r="I28" i="116"/>
  <c r="J28" i="116" s="1"/>
  <c r="H28" i="116"/>
  <c r="G28" i="116"/>
  <c r="D28" i="116"/>
  <c r="C28" i="116"/>
  <c r="B28" i="116"/>
  <c r="G26" i="116"/>
  <c r="D26" i="116"/>
  <c r="H26" i="116" s="1"/>
  <c r="C26" i="116"/>
  <c r="B26" i="116"/>
  <c r="G27" i="116"/>
  <c r="D27" i="116"/>
  <c r="H27" i="116" s="1"/>
  <c r="I27" i="116" s="1"/>
  <c r="C27" i="116"/>
  <c r="B27" i="116"/>
  <c r="E21" i="116"/>
  <c r="E22" i="116" s="1"/>
  <c r="I18" i="116"/>
  <c r="J18" i="116" s="1"/>
  <c r="H18" i="116"/>
  <c r="I17" i="116"/>
  <c r="J17" i="116" s="1"/>
  <c r="H17" i="116"/>
  <c r="G17" i="116"/>
  <c r="I16" i="116"/>
  <c r="J16" i="116" s="1"/>
  <c r="H16" i="116"/>
  <c r="G16" i="116"/>
  <c r="J15" i="116"/>
  <c r="I15" i="116"/>
  <c r="H15" i="116"/>
  <c r="G15" i="116"/>
  <c r="I14" i="116"/>
  <c r="J14" i="116" s="1"/>
  <c r="H14" i="116"/>
  <c r="G14" i="116"/>
  <c r="I13" i="116"/>
  <c r="J13" i="116" s="1"/>
  <c r="H13" i="116"/>
  <c r="G13" i="116"/>
  <c r="G12" i="116"/>
  <c r="D12" i="116"/>
  <c r="H12" i="116" s="1"/>
  <c r="C12" i="116"/>
  <c r="G10" i="116"/>
  <c r="D10" i="116"/>
  <c r="H10" i="116" s="1"/>
  <c r="C10" i="116"/>
  <c r="G11" i="116"/>
  <c r="D11" i="116"/>
  <c r="H11" i="116" s="1"/>
  <c r="C11" i="116"/>
  <c r="E5" i="116"/>
  <c r="E6" i="116" s="1"/>
  <c r="B2" i="116"/>
  <c r="I43" i="116" l="1"/>
  <c r="I44" i="116"/>
  <c r="I46" i="116"/>
  <c r="I26" i="116"/>
  <c r="J26" i="116" s="1"/>
  <c r="I40" i="116"/>
  <c r="I11" i="116"/>
  <c r="I13" i="117"/>
  <c r="I12" i="117"/>
  <c r="I31" i="117"/>
  <c r="I44" i="117"/>
  <c r="I10" i="116"/>
  <c r="I12" i="116"/>
  <c r="I42" i="116"/>
  <c r="I41" i="116"/>
  <c r="I43" i="117"/>
  <c r="I45" i="117"/>
  <c r="I30" i="117"/>
  <c r="I29" i="117"/>
  <c r="I28" i="117"/>
  <c r="I14" i="117"/>
  <c r="I10" i="117"/>
  <c r="J35" i="117"/>
  <c r="I11" i="117"/>
  <c r="J14" i="117"/>
  <c r="I33" i="117"/>
  <c r="I48" i="117"/>
  <c r="J48" i="117" s="1"/>
  <c r="E39" i="117"/>
  <c r="J46" i="117" s="1"/>
  <c r="I52" i="115"/>
  <c r="J52" i="115" s="1"/>
  <c r="H52" i="115"/>
  <c r="G52" i="115"/>
  <c r="D52" i="115"/>
  <c r="C52" i="115"/>
  <c r="B52" i="115"/>
  <c r="I51" i="115"/>
  <c r="J51" i="115" s="1"/>
  <c r="H51" i="115"/>
  <c r="G51" i="115"/>
  <c r="D51" i="115"/>
  <c r="C51" i="115"/>
  <c r="B51" i="115"/>
  <c r="I50" i="115"/>
  <c r="J50" i="115" s="1"/>
  <c r="H50" i="115"/>
  <c r="G50" i="115"/>
  <c r="D50" i="115"/>
  <c r="C50" i="115"/>
  <c r="B50" i="115"/>
  <c r="I49" i="115"/>
  <c r="J49" i="115" s="1"/>
  <c r="H49" i="115"/>
  <c r="G49" i="115"/>
  <c r="D49" i="115"/>
  <c r="C49" i="115"/>
  <c r="B49" i="115"/>
  <c r="G48" i="115"/>
  <c r="D48" i="115"/>
  <c r="H48" i="115" s="1"/>
  <c r="I48" i="115" s="1"/>
  <c r="C48" i="115"/>
  <c r="B48" i="115"/>
  <c r="I47" i="115"/>
  <c r="H47" i="115"/>
  <c r="G47" i="115"/>
  <c r="D47" i="115"/>
  <c r="C47" i="115"/>
  <c r="B47" i="115"/>
  <c r="G44" i="115"/>
  <c r="D44" i="115"/>
  <c r="H44" i="115" s="1"/>
  <c r="C44" i="115"/>
  <c r="B44" i="115"/>
  <c r="G45" i="115"/>
  <c r="D45" i="115"/>
  <c r="H45" i="115" s="1"/>
  <c r="C45" i="115"/>
  <c r="B45" i="115"/>
  <c r="G46" i="115"/>
  <c r="D46" i="115"/>
  <c r="H46" i="115" s="1"/>
  <c r="C46" i="115"/>
  <c r="B46" i="115"/>
  <c r="G43" i="115"/>
  <c r="D43" i="115"/>
  <c r="H43" i="115" s="1"/>
  <c r="C43" i="115"/>
  <c r="B43" i="115"/>
  <c r="E38" i="115"/>
  <c r="E39" i="115" s="1"/>
  <c r="I35" i="115"/>
  <c r="H35" i="115"/>
  <c r="G35" i="115"/>
  <c r="C35" i="115"/>
  <c r="B35" i="115"/>
  <c r="H32" i="115"/>
  <c r="G32" i="115"/>
  <c r="D32" i="115"/>
  <c r="C32" i="115"/>
  <c r="B32" i="115"/>
  <c r="G31" i="115"/>
  <c r="D31" i="115"/>
  <c r="H31" i="115" s="1"/>
  <c r="C31" i="115"/>
  <c r="B31" i="115"/>
  <c r="G33" i="115"/>
  <c r="D33" i="115"/>
  <c r="H33" i="115" s="1"/>
  <c r="I33" i="115" s="1"/>
  <c r="C33" i="115"/>
  <c r="B33" i="115"/>
  <c r="G34" i="115"/>
  <c r="D34" i="115"/>
  <c r="H34" i="115" s="1"/>
  <c r="C34" i="115"/>
  <c r="B34" i="115"/>
  <c r="G29" i="115"/>
  <c r="D29" i="115"/>
  <c r="H29" i="115" s="1"/>
  <c r="C29" i="115"/>
  <c r="B29" i="115"/>
  <c r="G30" i="115"/>
  <c r="D30" i="115"/>
  <c r="H30" i="115" s="1"/>
  <c r="C30" i="115"/>
  <c r="B30" i="115"/>
  <c r="G28" i="115"/>
  <c r="D28" i="115"/>
  <c r="H28" i="115" s="1"/>
  <c r="C28" i="115"/>
  <c r="B28" i="115"/>
  <c r="E23" i="115"/>
  <c r="E24" i="115" s="1"/>
  <c r="I20" i="115"/>
  <c r="J20" i="115" s="1"/>
  <c r="H20" i="115"/>
  <c r="G20" i="115"/>
  <c r="D20" i="115"/>
  <c r="C20" i="115"/>
  <c r="B20" i="115"/>
  <c r="I19" i="115"/>
  <c r="J19" i="115" s="1"/>
  <c r="H19" i="115"/>
  <c r="G19" i="115"/>
  <c r="D19" i="115"/>
  <c r="C19" i="115"/>
  <c r="B19" i="115"/>
  <c r="I18" i="115"/>
  <c r="J18" i="115" s="1"/>
  <c r="H18" i="115"/>
  <c r="G18" i="115"/>
  <c r="D18" i="115"/>
  <c r="C18" i="115"/>
  <c r="B18" i="115"/>
  <c r="I17" i="115"/>
  <c r="J17" i="115" s="1"/>
  <c r="H17" i="115"/>
  <c r="G17" i="115"/>
  <c r="D17" i="115"/>
  <c r="C17" i="115"/>
  <c r="B17" i="115"/>
  <c r="I16" i="115"/>
  <c r="J16" i="115" s="1"/>
  <c r="H16" i="115"/>
  <c r="G16" i="115"/>
  <c r="D16" i="115"/>
  <c r="C16" i="115"/>
  <c r="B16" i="115"/>
  <c r="I15" i="115"/>
  <c r="J15" i="115" s="1"/>
  <c r="H15" i="115"/>
  <c r="G15" i="115"/>
  <c r="D15" i="115"/>
  <c r="C15" i="115"/>
  <c r="B15" i="115"/>
  <c r="G13" i="115"/>
  <c r="D13" i="115"/>
  <c r="H13" i="115" s="1"/>
  <c r="C13" i="115"/>
  <c r="B13" i="115"/>
  <c r="G11" i="115"/>
  <c r="D11" i="115"/>
  <c r="H11" i="115" s="1"/>
  <c r="C11" i="115"/>
  <c r="B11" i="115"/>
  <c r="G14" i="115"/>
  <c r="D14" i="115"/>
  <c r="H14" i="115" s="1"/>
  <c r="B14" i="115"/>
  <c r="G12" i="115"/>
  <c r="D12" i="115"/>
  <c r="H12" i="115" s="1"/>
  <c r="C12" i="115"/>
  <c r="B12" i="115"/>
  <c r="G10" i="115"/>
  <c r="D10" i="115"/>
  <c r="H10" i="115" s="1"/>
  <c r="C10" i="115"/>
  <c r="B10" i="115"/>
  <c r="E6" i="115"/>
  <c r="E5" i="115"/>
  <c r="I50" i="114"/>
  <c r="J50" i="114" s="1"/>
  <c r="H50" i="114"/>
  <c r="G50" i="114"/>
  <c r="D50" i="114"/>
  <c r="C50" i="114"/>
  <c r="B50" i="114"/>
  <c r="I49" i="114"/>
  <c r="J49" i="114" s="1"/>
  <c r="H49" i="114"/>
  <c r="G49" i="114"/>
  <c r="D49" i="114"/>
  <c r="C49" i="114"/>
  <c r="B49" i="114"/>
  <c r="I48" i="114"/>
  <c r="J48" i="114" s="1"/>
  <c r="H48" i="114"/>
  <c r="G48" i="114"/>
  <c r="D48" i="114"/>
  <c r="C48" i="114"/>
  <c r="B48" i="114"/>
  <c r="I46" i="114"/>
  <c r="H46" i="114"/>
  <c r="G46" i="114"/>
  <c r="I45" i="114"/>
  <c r="H45" i="114"/>
  <c r="G45" i="114"/>
  <c r="D45" i="114"/>
  <c r="C45" i="114"/>
  <c r="B45" i="114"/>
  <c r="H44" i="114"/>
  <c r="G44" i="114"/>
  <c r="D44" i="114"/>
  <c r="C44" i="114"/>
  <c r="B44" i="114"/>
  <c r="G43" i="114"/>
  <c r="D43" i="114"/>
  <c r="H43" i="114" s="1"/>
  <c r="C43" i="114"/>
  <c r="B43" i="114"/>
  <c r="G42" i="114"/>
  <c r="D42" i="114"/>
  <c r="H42" i="114" s="1"/>
  <c r="I42" i="114" s="1"/>
  <c r="C42" i="114"/>
  <c r="B42" i="114"/>
  <c r="H41" i="114"/>
  <c r="G41" i="114"/>
  <c r="D41" i="114"/>
  <c r="C41" i="114"/>
  <c r="B41" i="114"/>
  <c r="H40" i="114"/>
  <c r="G40" i="114"/>
  <c r="I40" i="114" s="1"/>
  <c r="D40" i="114"/>
  <c r="C40" i="114"/>
  <c r="B40" i="114"/>
  <c r="E36" i="114"/>
  <c r="E35" i="114"/>
  <c r="J46" i="114" s="1"/>
  <c r="I32" i="114"/>
  <c r="J32" i="114" s="1"/>
  <c r="H32" i="114"/>
  <c r="G32" i="114"/>
  <c r="D32" i="114"/>
  <c r="C32" i="114"/>
  <c r="B32" i="114"/>
  <c r="I31" i="114"/>
  <c r="J31" i="114" s="1"/>
  <c r="H31" i="114"/>
  <c r="G31" i="114"/>
  <c r="D31" i="114"/>
  <c r="C31" i="114"/>
  <c r="B31" i="114"/>
  <c r="I30" i="114"/>
  <c r="J30" i="114" s="1"/>
  <c r="H30" i="114"/>
  <c r="G30" i="114"/>
  <c r="D30" i="114"/>
  <c r="C30" i="114"/>
  <c r="B30" i="114"/>
  <c r="I29" i="114"/>
  <c r="H29" i="114"/>
  <c r="G29" i="114"/>
  <c r="D29" i="114"/>
  <c r="C29" i="114"/>
  <c r="B29" i="114"/>
  <c r="I28" i="114"/>
  <c r="H28" i="114"/>
  <c r="G28" i="114"/>
  <c r="D28" i="114"/>
  <c r="C28" i="114"/>
  <c r="B28" i="114"/>
  <c r="H27" i="114"/>
  <c r="G27" i="114"/>
  <c r="I27" i="114" s="1"/>
  <c r="D27" i="114"/>
  <c r="C27" i="114"/>
  <c r="B27" i="114"/>
  <c r="G26" i="114"/>
  <c r="D26" i="114"/>
  <c r="H26" i="114" s="1"/>
  <c r="C26" i="114"/>
  <c r="B26" i="114"/>
  <c r="E21" i="114"/>
  <c r="I18" i="114"/>
  <c r="J18" i="114" s="1"/>
  <c r="H18" i="114"/>
  <c r="G18" i="114"/>
  <c r="I17" i="114"/>
  <c r="J17" i="114" s="1"/>
  <c r="H17" i="114"/>
  <c r="G17" i="114"/>
  <c r="I16" i="114"/>
  <c r="J16" i="114" s="1"/>
  <c r="H16" i="114"/>
  <c r="G16" i="114"/>
  <c r="J15" i="114"/>
  <c r="I15" i="114"/>
  <c r="H15" i="114"/>
  <c r="G15" i="114"/>
  <c r="I14" i="114"/>
  <c r="J14" i="114" s="1"/>
  <c r="H14" i="114"/>
  <c r="G14" i="114"/>
  <c r="I13" i="114"/>
  <c r="J13" i="114" s="1"/>
  <c r="H13" i="114"/>
  <c r="G13" i="114"/>
  <c r="H12" i="114"/>
  <c r="G12" i="114"/>
  <c r="I12" i="114" s="1"/>
  <c r="D12" i="114"/>
  <c r="C12" i="114"/>
  <c r="B12" i="114"/>
  <c r="G11" i="114"/>
  <c r="D11" i="114"/>
  <c r="H11" i="114" s="1"/>
  <c r="C11" i="114"/>
  <c r="B11" i="114"/>
  <c r="G10" i="114"/>
  <c r="D10" i="114"/>
  <c r="H10" i="114" s="1"/>
  <c r="I10" i="114" s="1"/>
  <c r="C10" i="114"/>
  <c r="B10" i="114"/>
  <c r="E5" i="114"/>
  <c r="E6" i="114" s="1"/>
  <c r="B2" i="114"/>
  <c r="J28" i="114" l="1"/>
  <c r="J11" i="116"/>
  <c r="J27" i="116"/>
  <c r="J10" i="116"/>
  <c r="J40" i="116"/>
  <c r="J45" i="116"/>
  <c r="J46" i="116"/>
  <c r="J43" i="116"/>
  <c r="J30" i="117"/>
  <c r="J12" i="117"/>
  <c r="J29" i="117"/>
  <c r="J32" i="117"/>
  <c r="J47" i="117"/>
  <c r="J45" i="117"/>
  <c r="J12" i="116"/>
  <c r="J41" i="116"/>
  <c r="J44" i="116"/>
  <c r="J42" i="116"/>
  <c r="J44" i="117"/>
  <c r="J43" i="117"/>
  <c r="J34" i="117"/>
  <c r="J31" i="117"/>
  <c r="J28" i="117"/>
  <c r="J33" i="117"/>
  <c r="J10" i="117"/>
  <c r="J11" i="117"/>
  <c r="J13" i="117"/>
  <c r="I10" i="115"/>
  <c r="I11" i="115"/>
  <c r="I14" i="115"/>
  <c r="I29" i="115"/>
  <c r="I28" i="115"/>
  <c r="I46" i="115"/>
  <c r="I43" i="115"/>
  <c r="I44" i="115"/>
  <c r="I30" i="115"/>
  <c r="I34" i="115"/>
  <c r="I32" i="115"/>
  <c r="I12" i="115"/>
  <c r="I13" i="115"/>
  <c r="I31" i="115"/>
  <c r="I45" i="115"/>
  <c r="J35" i="115"/>
  <c r="J47" i="115"/>
  <c r="I41" i="114"/>
  <c r="I43" i="114"/>
  <c r="I44" i="114"/>
  <c r="I11" i="114"/>
  <c r="J11" i="114" s="1"/>
  <c r="J12" i="114"/>
  <c r="I26" i="114"/>
  <c r="J26" i="114" s="1"/>
  <c r="J40" i="114"/>
  <c r="J45" i="114"/>
  <c r="E22" i="114"/>
  <c r="J29" i="114"/>
  <c r="I52" i="113"/>
  <c r="J52" i="113" s="1"/>
  <c r="H52" i="113"/>
  <c r="G52" i="113"/>
  <c r="D52" i="113"/>
  <c r="C52" i="113"/>
  <c r="B52" i="113"/>
  <c r="I51" i="113"/>
  <c r="J51" i="113" s="1"/>
  <c r="H51" i="113"/>
  <c r="G51" i="113"/>
  <c r="D51" i="113"/>
  <c r="C51" i="113"/>
  <c r="B51" i="113"/>
  <c r="I50" i="113"/>
  <c r="J50" i="113" s="1"/>
  <c r="H50" i="113"/>
  <c r="G50" i="113"/>
  <c r="D50" i="113"/>
  <c r="C50" i="113"/>
  <c r="B50" i="113"/>
  <c r="I49" i="113"/>
  <c r="J49" i="113" s="1"/>
  <c r="H49" i="113"/>
  <c r="G49" i="113"/>
  <c r="D49" i="113"/>
  <c r="C49" i="113"/>
  <c r="B49" i="113"/>
  <c r="G48" i="113"/>
  <c r="D48" i="113"/>
  <c r="H48" i="113" s="1"/>
  <c r="C48" i="113"/>
  <c r="B48" i="113"/>
  <c r="I47" i="113"/>
  <c r="H47" i="113"/>
  <c r="G47" i="113"/>
  <c r="D47" i="113"/>
  <c r="C47" i="113"/>
  <c r="B47" i="113"/>
  <c r="G46" i="113"/>
  <c r="D46" i="113"/>
  <c r="H46" i="113" s="1"/>
  <c r="I46" i="113" s="1"/>
  <c r="C46" i="113"/>
  <c r="B46" i="113"/>
  <c r="G45" i="113"/>
  <c r="D45" i="113"/>
  <c r="H45" i="113" s="1"/>
  <c r="I45" i="113" s="1"/>
  <c r="C45" i="113"/>
  <c r="B45" i="113"/>
  <c r="G44" i="113"/>
  <c r="D44" i="113"/>
  <c r="H44" i="113" s="1"/>
  <c r="C44" i="113"/>
  <c r="B44" i="113"/>
  <c r="G43" i="113"/>
  <c r="D43" i="113"/>
  <c r="H43" i="113" s="1"/>
  <c r="C43" i="113"/>
  <c r="B43" i="113"/>
  <c r="E38" i="113"/>
  <c r="G31" i="113"/>
  <c r="D31" i="113"/>
  <c r="H31" i="113" s="1"/>
  <c r="I31" i="113" s="1"/>
  <c r="C31" i="113"/>
  <c r="B31" i="113"/>
  <c r="G32" i="113"/>
  <c r="D32" i="113"/>
  <c r="H32" i="113" s="1"/>
  <c r="C32" i="113"/>
  <c r="B32" i="113"/>
  <c r="G33" i="113"/>
  <c r="D33" i="113"/>
  <c r="H33" i="113" s="1"/>
  <c r="C33" i="113"/>
  <c r="B33" i="113"/>
  <c r="I35" i="113"/>
  <c r="H35" i="113"/>
  <c r="G35" i="113"/>
  <c r="C35" i="113"/>
  <c r="B35" i="113"/>
  <c r="G29" i="113"/>
  <c r="D29" i="113"/>
  <c r="H29" i="113" s="1"/>
  <c r="C29" i="113"/>
  <c r="B29" i="113"/>
  <c r="G34" i="113"/>
  <c r="D34" i="113"/>
  <c r="H34" i="113" s="1"/>
  <c r="C34" i="113"/>
  <c r="B34" i="113"/>
  <c r="G30" i="113"/>
  <c r="D30" i="113"/>
  <c r="H30" i="113" s="1"/>
  <c r="I30" i="113" s="1"/>
  <c r="C30" i="113"/>
  <c r="B30" i="113"/>
  <c r="G28" i="113"/>
  <c r="D28" i="113"/>
  <c r="H28" i="113" s="1"/>
  <c r="C28" i="113"/>
  <c r="B28" i="113"/>
  <c r="E23" i="113"/>
  <c r="I20" i="113"/>
  <c r="J20" i="113" s="1"/>
  <c r="H20" i="113"/>
  <c r="G20" i="113"/>
  <c r="D20" i="113"/>
  <c r="C20" i="113"/>
  <c r="B20" i="113"/>
  <c r="I19" i="113"/>
  <c r="J19" i="113" s="1"/>
  <c r="H19" i="113"/>
  <c r="G19" i="113"/>
  <c r="D19" i="113"/>
  <c r="C19" i="113"/>
  <c r="B19" i="113"/>
  <c r="I18" i="113"/>
  <c r="J18" i="113" s="1"/>
  <c r="H18" i="113"/>
  <c r="G18" i="113"/>
  <c r="D18" i="113"/>
  <c r="C18" i="113"/>
  <c r="B18" i="113"/>
  <c r="I17" i="113"/>
  <c r="J17" i="113" s="1"/>
  <c r="H17" i="113"/>
  <c r="G17" i="113"/>
  <c r="D17" i="113"/>
  <c r="C17" i="113"/>
  <c r="B17" i="113"/>
  <c r="I16" i="113"/>
  <c r="J16" i="113" s="1"/>
  <c r="H16" i="113"/>
  <c r="G16" i="113"/>
  <c r="D16" i="113"/>
  <c r="C16" i="113"/>
  <c r="B16" i="113"/>
  <c r="I15" i="113"/>
  <c r="J15" i="113" s="1"/>
  <c r="H15" i="113"/>
  <c r="G15" i="113"/>
  <c r="D15" i="113"/>
  <c r="C15" i="113"/>
  <c r="B15" i="113"/>
  <c r="G14" i="113"/>
  <c r="D14" i="113"/>
  <c r="H14" i="113" s="1"/>
  <c r="I14" i="113" s="1"/>
  <c r="C14" i="113"/>
  <c r="B14" i="113"/>
  <c r="H13" i="113"/>
  <c r="I13" i="113" s="1"/>
  <c r="G13" i="113"/>
  <c r="D13" i="113"/>
  <c r="C13" i="113"/>
  <c r="B13" i="113"/>
  <c r="I12" i="113"/>
  <c r="H12" i="113"/>
  <c r="G12" i="113"/>
  <c r="D12" i="113"/>
  <c r="B12" i="113"/>
  <c r="G11" i="113"/>
  <c r="D11" i="113"/>
  <c r="H11" i="113" s="1"/>
  <c r="C11" i="113"/>
  <c r="B11" i="113"/>
  <c r="G10" i="113"/>
  <c r="D10" i="113"/>
  <c r="H10" i="113" s="1"/>
  <c r="C10" i="113"/>
  <c r="B10" i="113"/>
  <c r="E5" i="113"/>
  <c r="J11" i="115" l="1"/>
  <c r="J13" i="115"/>
  <c r="J28" i="115"/>
  <c r="I11" i="113"/>
  <c r="J14" i="115"/>
  <c r="J10" i="115"/>
  <c r="J31" i="115"/>
  <c r="J32" i="115"/>
  <c r="J29" i="115"/>
  <c r="J33" i="115"/>
  <c r="J45" i="115"/>
  <c r="J48" i="115"/>
  <c r="J30" i="115"/>
  <c r="J34" i="115"/>
  <c r="J12" i="115"/>
  <c r="J43" i="115"/>
  <c r="J46" i="115"/>
  <c r="J44" i="115"/>
  <c r="J42" i="114"/>
  <c r="J43" i="114"/>
  <c r="J41" i="114"/>
  <c r="J44" i="114"/>
  <c r="J27" i="114"/>
  <c r="J10" i="114"/>
  <c r="I32" i="113"/>
  <c r="I29" i="113"/>
  <c r="I43" i="113"/>
  <c r="I34" i="113"/>
  <c r="I33" i="113"/>
  <c r="I28" i="113"/>
  <c r="I10" i="113"/>
  <c r="J13" i="113"/>
  <c r="I44" i="113"/>
  <c r="I48" i="113"/>
  <c r="E24" i="113"/>
  <c r="E39" i="113"/>
  <c r="J47" i="113" s="1"/>
  <c r="E6" i="113"/>
  <c r="I52" i="112"/>
  <c r="J52" i="112" s="1"/>
  <c r="H52" i="112"/>
  <c r="G52" i="112"/>
  <c r="D52" i="112"/>
  <c r="C52" i="112"/>
  <c r="B52" i="112"/>
  <c r="I51" i="112"/>
  <c r="J51" i="112" s="1"/>
  <c r="H51" i="112"/>
  <c r="G51" i="112"/>
  <c r="D51" i="112"/>
  <c r="C51" i="112"/>
  <c r="B51" i="112"/>
  <c r="I50" i="112"/>
  <c r="J50" i="112" s="1"/>
  <c r="H50" i="112"/>
  <c r="G50" i="112"/>
  <c r="D50" i="112"/>
  <c r="C50" i="112"/>
  <c r="B50" i="112"/>
  <c r="I49" i="112"/>
  <c r="J49" i="112" s="1"/>
  <c r="H49" i="112"/>
  <c r="G49" i="112"/>
  <c r="D49" i="112"/>
  <c r="C49" i="112"/>
  <c r="B49" i="112"/>
  <c r="G48" i="112"/>
  <c r="D48" i="112"/>
  <c r="H48" i="112" s="1"/>
  <c r="C48" i="112"/>
  <c r="B48" i="112"/>
  <c r="I47" i="112"/>
  <c r="J47" i="112" s="1"/>
  <c r="H47" i="112"/>
  <c r="G47" i="112"/>
  <c r="D47" i="112"/>
  <c r="C47" i="112"/>
  <c r="B47" i="112"/>
  <c r="G46" i="112"/>
  <c r="D46" i="112"/>
  <c r="H46" i="112" s="1"/>
  <c r="C46" i="112"/>
  <c r="B46" i="112"/>
  <c r="I45" i="112"/>
  <c r="J45" i="112" s="1"/>
  <c r="H45" i="112"/>
  <c r="G45" i="112"/>
  <c r="D45" i="112"/>
  <c r="C45" i="112"/>
  <c r="B45" i="112"/>
  <c r="G44" i="112"/>
  <c r="D44" i="112"/>
  <c r="H44" i="112" s="1"/>
  <c r="I44" i="112" s="1"/>
  <c r="C44" i="112"/>
  <c r="B44" i="112"/>
  <c r="G43" i="112"/>
  <c r="D43" i="112"/>
  <c r="H43" i="112" s="1"/>
  <c r="C43" i="112"/>
  <c r="B43" i="112"/>
  <c r="E39" i="112"/>
  <c r="E38" i="112"/>
  <c r="I35" i="112"/>
  <c r="H35" i="112"/>
  <c r="G35" i="112"/>
  <c r="D35" i="112"/>
  <c r="C35" i="112"/>
  <c r="B35" i="112"/>
  <c r="I34" i="112"/>
  <c r="H34" i="112"/>
  <c r="G34" i="112"/>
  <c r="D34" i="112"/>
  <c r="C34" i="112"/>
  <c r="B34" i="112"/>
  <c r="G33" i="112"/>
  <c r="D33" i="112"/>
  <c r="H33" i="112" s="1"/>
  <c r="I33" i="112" s="1"/>
  <c r="C33" i="112"/>
  <c r="B33" i="112"/>
  <c r="I32" i="112"/>
  <c r="H32" i="112"/>
  <c r="G32" i="112"/>
  <c r="C32" i="112"/>
  <c r="B32" i="112"/>
  <c r="G31" i="112"/>
  <c r="D31" i="112"/>
  <c r="H31" i="112" s="1"/>
  <c r="C31" i="112"/>
  <c r="B31" i="112"/>
  <c r="G30" i="112"/>
  <c r="D30" i="112"/>
  <c r="H30" i="112" s="1"/>
  <c r="I30" i="112" s="1"/>
  <c r="C30" i="112"/>
  <c r="B30" i="112"/>
  <c r="I29" i="112"/>
  <c r="J29" i="112" s="1"/>
  <c r="H29" i="112"/>
  <c r="G29" i="112"/>
  <c r="D29" i="112"/>
  <c r="C29" i="112"/>
  <c r="B29" i="112"/>
  <c r="G28" i="112"/>
  <c r="D28" i="112"/>
  <c r="H28" i="112" s="1"/>
  <c r="I28" i="112" s="1"/>
  <c r="C28" i="112"/>
  <c r="B28" i="112"/>
  <c r="E23" i="112"/>
  <c r="E24" i="112" s="1"/>
  <c r="I20" i="112"/>
  <c r="J20" i="112" s="1"/>
  <c r="H20" i="112"/>
  <c r="G20" i="112"/>
  <c r="D20" i="112"/>
  <c r="C20" i="112"/>
  <c r="B20" i="112"/>
  <c r="I19" i="112"/>
  <c r="J19" i="112" s="1"/>
  <c r="H19" i="112"/>
  <c r="G19" i="112"/>
  <c r="D19" i="112"/>
  <c r="C19" i="112"/>
  <c r="B19" i="112"/>
  <c r="I18" i="112"/>
  <c r="J18" i="112" s="1"/>
  <c r="H18" i="112"/>
  <c r="G18" i="112"/>
  <c r="D18" i="112"/>
  <c r="C18" i="112"/>
  <c r="B18" i="112"/>
  <c r="I17" i="112"/>
  <c r="J17" i="112" s="1"/>
  <c r="H17" i="112"/>
  <c r="G17" i="112"/>
  <c r="D17" i="112"/>
  <c r="C17" i="112"/>
  <c r="B17" i="112"/>
  <c r="I16" i="112"/>
  <c r="J16" i="112" s="1"/>
  <c r="H16" i="112"/>
  <c r="G16" i="112"/>
  <c r="D16" i="112"/>
  <c r="C16" i="112"/>
  <c r="B16" i="112"/>
  <c r="I15" i="112"/>
  <c r="J15" i="112" s="1"/>
  <c r="H15" i="112"/>
  <c r="G15" i="112"/>
  <c r="D15" i="112"/>
  <c r="C15" i="112"/>
  <c r="B15" i="112"/>
  <c r="G14" i="112"/>
  <c r="D14" i="112"/>
  <c r="H14" i="112" s="1"/>
  <c r="I14" i="112" s="1"/>
  <c r="C14" i="112"/>
  <c r="B14" i="112"/>
  <c r="G13" i="112"/>
  <c r="D13" i="112"/>
  <c r="H13" i="112" s="1"/>
  <c r="C13" i="112"/>
  <c r="B13" i="112"/>
  <c r="I12" i="112"/>
  <c r="J12" i="112" s="1"/>
  <c r="H12" i="112"/>
  <c r="G12" i="112"/>
  <c r="D12" i="112"/>
  <c r="B12" i="112"/>
  <c r="I11" i="112"/>
  <c r="H11" i="112"/>
  <c r="G11" i="112"/>
  <c r="D11" i="112"/>
  <c r="C11" i="112"/>
  <c r="B11" i="112"/>
  <c r="G10" i="112"/>
  <c r="D10" i="112"/>
  <c r="H10" i="112" s="1"/>
  <c r="C10" i="112"/>
  <c r="B10" i="112"/>
  <c r="E6" i="112"/>
  <c r="E5" i="112"/>
  <c r="I50" i="111"/>
  <c r="J50" i="111" s="1"/>
  <c r="H50" i="111"/>
  <c r="G50" i="111"/>
  <c r="D50" i="111"/>
  <c r="C50" i="111"/>
  <c r="B50" i="111"/>
  <c r="I49" i="111"/>
  <c r="J49" i="111" s="1"/>
  <c r="H49" i="111"/>
  <c r="G49" i="111"/>
  <c r="D49" i="111"/>
  <c r="C49" i="111"/>
  <c r="B49" i="111"/>
  <c r="I48" i="111"/>
  <c r="J48" i="111" s="1"/>
  <c r="H48" i="111"/>
  <c r="G48" i="111"/>
  <c r="D48" i="111"/>
  <c r="C48" i="111"/>
  <c r="B48" i="111"/>
  <c r="I46" i="111"/>
  <c r="J46" i="111" s="1"/>
  <c r="H46" i="111"/>
  <c r="G46" i="111"/>
  <c r="I45" i="111"/>
  <c r="H45" i="111"/>
  <c r="G45" i="111"/>
  <c r="D45" i="111"/>
  <c r="C45" i="111"/>
  <c r="B45" i="111"/>
  <c r="G42" i="111"/>
  <c r="D42" i="111"/>
  <c r="H42" i="111" s="1"/>
  <c r="C42" i="111"/>
  <c r="B42" i="111"/>
  <c r="G41" i="111"/>
  <c r="D41" i="111"/>
  <c r="H41" i="111" s="1"/>
  <c r="C41" i="111"/>
  <c r="B41" i="111"/>
  <c r="G43" i="111"/>
  <c r="D43" i="111"/>
  <c r="H43" i="111" s="1"/>
  <c r="C43" i="111"/>
  <c r="B43" i="111"/>
  <c r="G44" i="111"/>
  <c r="D44" i="111"/>
  <c r="H44" i="111" s="1"/>
  <c r="C44" i="111"/>
  <c r="B44" i="111"/>
  <c r="G40" i="111"/>
  <c r="D40" i="111"/>
  <c r="H40" i="111" s="1"/>
  <c r="C40" i="111"/>
  <c r="B40" i="111"/>
  <c r="E35" i="111"/>
  <c r="E36" i="111" s="1"/>
  <c r="I32" i="111"/>
  <c r="J32" i="111" s="1"/>
  <c r="H32" i="111"/>
  <c r="G32" i="111"/>
  <c r="D32" i="111"/>
  <c r="C32" i="111"/>
  <c r="B32" i="111"/>
  <c r="I31" i="111"/>
  <c r="J31" i="111" s="1"/>
  <c r="H31" i="111"/>
  <c r="G31" i="111"/>
  <c r="D31" i="111"/>
  <c r="C31" i="111"/>
  <c r="B31" i="111"/>
  <c r="I30" i="111"/>
  <c r="J30" i="111" s="1"/>
  <c r="H30" i="111"/>
  <c r="G30" i="111"/>
  <c r="D30" i="111"/>
  <c r="C30" i="111"/>
  <c r="B30" i="111"/>
  <c r="I29" i="111"/>
  <c r="J29" i="111" s="1"/>
  <c r="H29" i="111"/>
  <c r="G29" i="111"/>
  <c r="D29" i="111"/>
  <c r="C29" i="111"/>
  <c r="B29" i="111"/>
  <c r="I28" i="111"/>
  <c r="J28" i="111" s="1"/>
  <c r="H28" i="111"/>
  <c r="G28" i="111"/>
  <c r="D28" i="111"/>
  <c r="C28" i="111"/>
  <c r="B28" i="111"/>
  <c r="G27" i="111"/>
  <c r="D27" i="111"/>
  <c r="H27" i="111" s="1"/>
  <c r="C27" i="111"/>
  <c r="B27" i="111"/>
  <c r="G26" i="111"/>
  <c r="D26" i="111"/>
  <c r="H26" i="111" s="1"/>
  <c r="C26" i="111"/>
  <c r="B26" i="111"/>
  <c r="E21" i="111"/>
  <c r="E22" i="111" s="1"/>
  <c r="I18" i="111"/>
  <c r="J18" i="111" s="1"/>
  <c r="H18" i="111"/>
  <c r="G18" i="111"/>
  <c r="I17" i="111"/>
  <c r="J17" i="111" s="1"/>
  <c r="H17" i="111"/>
  <c r="G17" i="111"/>
  <c r="I16" i="111"/>
  <c r="J16" i="111" s="1"/>
  <c r="H16" i="111"/>
  <c r="G16" i="111"/>
  <c r="J15" i="111"/>
  <c r="I15" i="111"/>
  <c r="H15" i="111"/>
  <c r="G15" i="111"/>
  <c r="I14" i="111"/>
  <c r="J14" i="111" s="1"/>
  <c r="H14" i="111"/>
  <c r="G14" i="111"/>
  <c r="I13" i="111"/>
  <c r="J13" i="111" s="1"/>
  <c r="H13" i="111"/>
  <c r="G13" i="111"/>
  <c r="G12" i="111"/>
  <c r="D12" i="111"/>
  <c r="H12" i="111" s="1"/>
  <c r="C12" i="111"/>
  <c r="B12" i="111"/>
  <c r="G11" i="111"/>
  <c r="D11" i="111"/>
  <c r="H11" i="111" s="1"/>
  <c r="I11" i="111" s="1"/>
  <c r="C11" i="111"/>
  <c r="B11" i="111"/>
  <c r="G10" i="111"/>
  <c r="D10" i="111"/>
  <c r="H10" i="111" s="1"/>
  <c r="C10" i="111"/>
  <c r="B10" i="111"/>
  <c r="E6" i="111"/>
  <c r="E5" i="111"/>
  <c r="B2" i="111"/>
  <c r="I31" i="112" l="1"/>
  <c r="J33" i="112" s="1"/>
  <c r="I12" i="111"/>
  <c r="I26" i="111"/>
  <c r="I46" i="112"/>
  <c r="J45" i="113"/>
  <c r="J30" i="113"/>
  <c r="I43" i="112"/>
  <c r="I48" i="112"/>
  <c r="J14" i="113"/>
  <c r="I10" i="111"/>
  <c r="J11" i="111" s="1"/>
  <c r="I27" i="111"/>
  <c r="J27" i="111" s="1"/>
  <c r="I10" i="112"/>
  <c r="I13" i="112"/>
  <c r="J11" i="113"/>
  <c r="J29" i="113"/>
  <c r="J44" i="113"/>
  <c r="J28" i="113"/>
  <c r="J34" i="113"/>
  <c r="J33" i="113"/>
  <c r="J12" i="113"/>
  <c r="J10" i="113"/>
  <c r="J43" i="113"/>
  <c r="J35" i="113"/>
  <c r="J32" i="113"/>
  <c r="J31" i="113"/>
  <c r="J48" i="113"/>
  <c r="J46" i="113"/>
  <c r="J45" i="111"/>
  <c r="I41" i="111"/>
  <c r="I43" i="111"/>
  <c r="I42" i="111"/>
  <c r="I44" i="111"/>
  <c r="I40" i="111"/>
  <c r="J32" i="112"/>
  <c r="J11" i="112"/>
  <c r="J35" i="112"/>
  <c r="J34" i="112"/>
  <c r="I48" i="110"/>
  <c r="J48" i="110" s="1"/>
  <c r="H48" i="110"/>
  <c r="G48" i="110"/>
  <c r="D48" i="110"/>
  <c r="C48" i="110"/>
  <c r="B48" i="110"/>
  <c r="I47" i="110"/>
  <c r="J47" i="110" s="1"/>
  <c r="H47" i="110"/>
  <c r="G47" i="110"/>
  <c r="D47" i="110"/>
  <c r="C47" i="110"/>
  <c r="B47" i="110"/>
  <c r="I46" i="110"/>
  <c r="J46" i="110" s="1"/>
  <c r="H46" i="110"/>
  <c r="G46" i="110"/>
  <c r="D46" i="110"/>
  <c r="C46" i="110"/>
  <c r="B46" i="110"/>
  <c r="I45" i="110"/>
  <c r="H45" i="110"/>
  <c r="G45" i="110"/>
  <c r="D45" i="110"/>
  <c r="C45" i="110"/>
  <c r="B45" i="110"/>
  <c r="G44" i="110"/>
  <c r="D44" i="110"/>
  <c r="H44" i="110" s="1"/>
  <c r="C44" i="110"/>
  <c r="B44" i="110"/>
  <c r="G41" i="110"/>
  <c r="D41" i="110"/>
  <c r="H41" i="110" s="1"/>
  <c r="C41" i="110"/>
  <c r="B41" i="110"/>
  <c r="G42" i="110"/>
  <c r="D42" i="110"/>
  <c r="H42" i="110" s="1"/>
  <c r="C42" i="110"/>
  <c r="B42" i="110"/>
  <c r="G43" i="110"/>
  <c r="D43" i="110"/>
  <c r="H43" i="110" s="1"/>
  <c r="C43" i="110"/>
  <c r="B43" i="110"/>
  <c r="G40" i="110"/>
  <c r="D40" i="110"/>
  <c r="H40" i="110" s="1"/>
  <c r="C40" i="110"/>
  <c r="B40" i="110"/>
  <c r="E35" i="110"/>
  <c r="E36" i="110" s="1"/>
  <c r="I32" i="110"/>
  <c r="J32" i="110" s="1"/>
  <c r="H32" i="110"/>
  <c r="G32" i="110"/>
  <c r="D32" i="110"/>
  <c r="C32" i="110"/>
  <c r="B32" i="110"/>
  <c r="I31" i="110"/>
  <c r="J31" i="110" s="1"/>
  <c r="H31" i="110"/>
  <c r="G31" i="110"/>
  <c r="D31" i="110"/>
  <c r="C31" i="110"/>
  <c r="B31" i="110"/>
  <c r="G29" i="110"/>
  <c r="D29" i="110"/>
  <c r="H29" i="110" s="1"/>
  <c r="C29" i="110"/>
  <c r="B29" i="110"/>
  <c r="G30" i="110"/>
  <c r="D30" i="110"/>
  <c r="H30" i="110" s="1"/>
  <c r="C30" i="110"/>
  <c r="B30" i="110"/>
  <c r="G28" i="110"/>
  <c r="D28" i="110"/>
  <c r="H28" i="110" s="1"/>
  <c r="C28" i="110"/>
  <c r="B28" i="110"/>
  <c r="G27" i="110"/>
  <c r="D27" i="110"/>
  <c r="H27" i="110" s="1"/>
  <c r="C27" i="110"/>
  <c r="B27" i="110"/>
  <c r="G26" i="110"/>
  <c r="D26" i="110"/>
  <c r="H26" i="110" s="1"/>
  <c r="C26" i="110"/>
  <c r="B26" i="110"/>
  <c r="E21" i="110"/>
  <c r="E22" i="110" s="1"/>
  <c r="I18" i="110"/>
  <c r="J18" i="110" s="1"/>
  <c r="H18" i="110"/>
  <c r="G18" i="110"/>
  <c r="I17" i="110"/>
  <c r="J17" i="110" s="1"/>
  <c r="H17" i="110"/>
  <c r="G17" i="110"/>
  <c r="I16" i="110"/>
  <c r="J16" i="110" s="1"/>
  <c r="H16" i="110"/>
  <c r="G16" i="110"/>
  <c r="J15" i="110"/>
  <c r="I15" i="110"/>
  <c r="H15" i="110"/>
  <c r="G15" i="110"/>
  <c r="I14" i="110"/>
  <c r="J14" i="110" s="1"/>
  <c r="H14" i="110"/>
  <c r="G14" i="110"/>
  <c r="I13" i="110"/>
  <c r="J13" i="110" s="1"/>
  <c r="H13" i="110"/>
  <c r="G13" i="110"/>
  <c r="G12" i="110"/>
  <c r="D12" i="110"/>
  <c r="H12" i="110" s="1"/>
  <c r="C12" i="110"/>
  <c r="B12" i="110"/>
  <c r="G10" i="110"/>
  <c r="D10" i="110"/>
  <c r="H10" i="110" s="1"/>
  <c r="C10" i="110"/>
  <c r="B10" i="110"/>
  <c r="G11" i="110"/>
  <c r="D11" i="110"/>
  <c r="H11" i="110" s="1"/>
  <c r="C11" i="110"/>
  <c r="B11" i="110"/>
  <c r="E5" i="110"/>
  <c r="E6" i="110" s="1"/>
  <c r="B2" i="110"/>
  <c r="J14" i="112" l="1"/>
  <c r="J30" i="112"/>
  <c r="J28" i="112"/>
  <c r="J10" i="112"/>
  <c r="J31" i="112"/>
  <c r="J26" i="111"/>
  <c r="J48" i="112"/>
  <c r="J43" i="112"/>
  <c r="J46" i="112"/>
  <c r="J10" i="111"/>
  <c r="J44" i="112"/>
  <c r="J12" i="111"/>
  <c r="J13" i="112"/>
  <c r="J40" i="111"/>
  <c r="J41" i="111"/>
  <c r="J44" i="111"/>
  <c r="J42" i="111"/>
  <c r="J43" i="111"/>
  <c r="I44" i="110"/>
  <c r="I42" i="110"/>
  <c r="I41" i="110"/>
  <c r="I40" i="110"/>
  <c r="I28" i="110"/>
  <c r="I43" i="110"/>
  <c r="J45" i="110"/>
  <c r="I27" i="110"/>
  <c r="I30" i="110"/>
  <c r="I26" i="110"/>
  <c r="I29" i="110"/>
  <c r="I12" i="110"/>
  <c r="I10" i="110"/>
  <c r="I11" i="110"/>
  <c r="I52" i="109"/>
  <c r="J52" i="109" s="1"/>
  <c r="H52" i="109"/>
  <c r="G52" i="109"/>
  <c r="D52" i="109"/>
  <c r="C52" i="109"/>
  <c r="B52" i="109"/>
  <c r="I51" i="109"/>
  <c r="J51" i="109" s="1"/>
  <c r="H51" i="109"/>
  <c r="G51" i="109"/>
  <c r="D51" i="109"/>
  <c r="C51" i="109"/>
  <c r="B51" i="109"/>
  <c r="I50" i="109"/>
  <c r="J50" i="109" s="1"/>
  <c r="H50" i="109"/>
  <c r="G50" i="109"/>
  <c r="D50" i="109"/>
  <c r="C50" i="109"/>
  <c r="B50" i="109"/>
  <c r="I49" i="109"/>
  <c r="J49" i="109" s="1"/>
  <c r="H49" i="109"/>
  <c r="G49" i="109"/>
  <c r="D49" i="109"/>
  <c r="C49" i="109"/>
  <c r="B49" i="109"/>
  <c r="I48" i="109"/>
  <c r="J48" i="109" s="1"/>
  <c r="H48" i="109"/>
  <c r="G48" i="109"/>
  <c r="D48" i="109"/>
  <c r="C48" i="109"/>
  <c r="B48" i="109"/>
  <c r="I47" i="109"/>
  <c r="J47" i="109" s="1"/>
  <c r="H47" i="109"/>
  <c r="G47" i="109"/>
  <c r="D47" i="109"/>
  <c r="C47" i="109"/>
  <c r="B47" i="109"/>
  <c r="I46" i="109"/>
  <c r="J46" i="109" s="1"/>
  <c r="H46" i="109"/>
  <c r="G46" i="109"/>
  <c r="D46" i="109"/>
  <c r="C46" i="109"/>
  <c r="B46" i="109"/>
  <c r="I45" i="109"/>
  <c r="J45" i="109" s="1"/>
  <c r="H45" i="109"/>
  <c r="G45" i="109"/>
  <c r="D45" i="109"/>
  <c r="C45" i="109"/>
  <c r="B45" i="109"/>
  <c r="I44" i="109"/>
  <c r="J44" i="109" s="1"/>
  <c r="H44" i="109"/>
  <c r="G44" i="109"/>
  <c r="D44" i="109"/>
  <c r="C44" i="109"/>
  <c r="B44" i="109"/>
  <c r="I43" i="109"/>
  <c r="J43" i="109" s="1"/>
  <c r="H43" i="109"/>
  <c r="G43" i="109"/>
  <c r="D43" i="109"/>
  <c r="C43" i="109"/>
  <c r="B43" i="109"/>
  <c r="E38" i="109"/>
  <c r="E39" i="109" s="1"/>
  <c r="I35" i="109"/>
  <c r="J35" i="109" s="1"/>
  <c r="H35" i="109"/>
  <c r="G35" i="109"/>
  <c r="D35" i="109"/>
  <c r="C35" i="109"/>
  <c r="B35" i="109"/>
  <c r="I34" i="109"/>
  <c r="J34" i="109" s="1"/>
  <c r="H34" i="109"/>
  <c r="G34" i="109"/>
  <c r="D34" i="109"/>
  <c r="C34" i="109"/>
  <c r="B34" i="109"/>
  <c r="I33" i="109"/>
  <c r="J33" i="109" s="1"/>
  <c r="H33" i="109"/>
  <c r="G33" i="109"/>
  <c r="D33" i="109"/>
  <c r="C33" i="109"/>
  <c r="B33" i="109"/>
  <c r="I32" i="109"/>
  <c r="J32" i="109" s="1"/>
  <c r="H32" i="109"/>
  <c r="G32" i="109"/>
  <c r="C32" i="109"/>
  <c r="B32" i="109"/>
  <c r="I31" i="109"/>
  <c r="J31" i="109" s="1"/>
  <c r="H31" i="109"/>
  <c r="G31" i="109"/>
  <c r="D31" i="109"/>
  <c r="C31" i="109"/>
  <c r="B31" i="109"/>
  <c r="I30" i="109"/>
  <c r="J30" i="109" s="1"/>
  <c r="H30" i="109"/>
  <c r="G30" i="109"/>
  <c r="D30" i="109"/>
  <c r="C30" i="109"/>
  <c r="B30" i="109"/>
  <c r="I29" i="109"/>
  <c r="J29" i="109" s="1"/>
  <c r="H29" i="109"/>
  <c r="G29" i="109"/>
  <c r="D29" i="109"/>
  <c r="C29" i="109"/>
  <c r="B29" i="109"/>
  <c r="I28" i="109"/>
  <c r="J28" i="109" s="1"/>
  <c r="H28" i="109"/>
  <c r="G28" i="109"/>
  <c r="D28" i="109"/>
  <c r="C28" i="109"/>
  <c r="B28" i="109"/>
  <c r="E24" i="109"/>
  <c r="E23" i="109"/>
  <c r="I20" i="109"/>
  <c r="J20" i="109" s="1"/>
  <c r="H20" i="109"/>
  <c r="G20" i="109"/>
  <c r="D20" i="109"/>
  <c r="C20" i="109"/>
  <c r="B20" i="109"/>
  <c r="I19" i="109"/>
  <c r="J19" i="109" s="1"/>
  <c r="H19" i="109"/>
  <c r="G19" i="109"/>
  <c r="D19" i="109"/>
  <c r="C19" i="109"/>
  <c r="B19" i="109"/>
  <c r="I18" i="109"/>
  <c r="J18" i="109" s="1"/>
  <c r="H18" i="109"/>
  <c r="G18" i="109"/>
  <c r="D18" i="109"/>
  <c r="C18" i="109"/>
  <c r="B18" i="109"/>
  <c r="I17" i="109"/>
  <c r="J17" i="109" s="1"/>
  <c r="H17" i="109"/>
  <c r="G17" i="109"/>
  <c r="D17" i="109"/>
  <c r="C17" i="109"/>
  <c r="B17" i="109"/>
  <c r="I16" i="109"/>
  <c r="J16" i="109" s="1"/>
  <c r="H16" i="109"/>
  <c r="G16" i="109"/>
  <c r="D16" i="109"/>
  <c r="C16" i="109"/>
  <c r="B16" i="109"/>
  <c r="I15" i="109"/>
  <c r="J15" i="109" s="1"/>
  <c r="H15" i="109"/>
  <c r="G15" i="109"/>
  <c r="D15" i="109"/>
  <c r="C15" i="109"/>
  <c r="B15" i="109"/>
  <c r="I14" i="109"/>
  <c r="J14" i="109" s="1"/>
  <c r="H14" i="109"/>
  <c r="G14" i="109"/>
  <c r="D14" i="109"/>
  <c r="C14" i="109"/>
  <c r="B14" i="109"/>
  <c r="I13" i="109"/>
  <c r="J13" i="109" s="1"/>
  <c r="H13" i="109"/>
  <c r="G13" i="109"/>
  <c r="D13" i="109"/>
  <c r="C13" i="109"/>
  <c r="B13" i="109"/>
  <c r="I12" i="109"/>
  <c r="J12" i="109" s="1"/>
  <c r="H12" i="109"/>
  <c r="G12" i="109"/>
  <c r="D12" i="109"/>
  <c r="B12" i="109"/>
  <c r="I11" i="109"/>
  <c r="J11" i="109" s="1"/>
  <c r="H11" i="109"/>
  <c r="G11" i="109"/>
  <c r="D11" i="109"/>
  <c r="C11" i="109"/>
  <c r="B11" i="109"/>
  <c r="I10" i="109"/>
  <c r="J10" i="109" s="1"/>
  <c r="H10" i="109"/>
  <c r="G10" i="109"/>
  <c r="D10" i="109"/>
  <c r="C10" i="109"/>
  <c r="B10" i="109"/>
  <c r="E5" i="109"/>
  <c r="E6" i="109" s="1"/>
  <c r="I52" i="108"/>
  <c r="J52" i="108" s="1"/>
  <c r="H52" i="108"/>
  <c r="G52" i="108"/>
  <c r="D52" i="108"/>
  <c r="C52" i="108"/>
  <c r="B52" i="108"/>
  <c r="I51" i="108"/>
  <c r="J51" i="108" s="1"/>
  <c r="H51" i="108"/>
  <c r="G51" i="108"/>
  <c r="D51" i="108"/>
  <c r="C51" i="108"/>
  <c r="B51" i="108"/>
  <c r="I50" i="108"/>
  <c r="J50" i="108" s="1"/>
  <c r="H50" i="108"/>
  <c r="G50" i="108"/>
  <c r="D50" i="108"/>
  <c r="C50" i="108"/>
  <c r="B50" i="108"/>
  <c r="I49" i="108"/>
  <c r="J49" i="108" s="1"/>
  <c r="H49" i="108"/>
  <c r="G49" i="108"/>
  <c r="D49" i="108"/>
  <c r="C49" i="108"/>
  <c r="B49" i="108"/>
  <c r="I48" i="108"/>
  <c r="J48" i="108" s="1"/>
  <c r="H48" i="108"/>
  <c r="G48" i="108"/>
  <c r="D48" i="108"/>
  <c r="C48" i="108"/>
  <c r="B48" i="108"/>
  <c r="I43" i="108"/>
  <c r="H43" i="108"/>
  <c r="G43" i="108"/>
  <c r="D43" i="108"/>
  <c r="C43" i="108"/>
  <c r="B43" i="108"/>
  <c r="I44" i="108"/>
  <c r="H44" i="108"/>
  <c r="G44" i="108"/>
  <c r="D44" i="108"/>
  <c r="C44" i="108"/>
  <c r="B44" i="108"/>
  <c r="G47" i="108"/>
  <c r="D47" i="108"/>
  <c r="H47" i="108" s="1"/>
  <c r="C47" i="108"/>
  <c r="B47" i="108"/>
  <c r="G46" i="108"/>
  <c r="D46" i="108"/>
  <c r="H46" i="108" s="1"/>
  <c r="I46" i="108" s="1"/>
  <c r="J46" i="108" s="1"/>
  <c r="C46" i="108"/>
  <c r="B46" i="108"/>
  <c r="G45" i="108"/>
  <c r="D45" i="108"/>
  <c r="H45" i="108" s="1"/>
  <c r="C45" i="108"/>
  <c r="B45" i="108"/>
  <c r="E38" i="108"/>
  <c r="E39" i="108" s="1"/>
  <c r="I35" i="108"/>
  <c r="J35" i="108" s="1"/>
  <c r="H35" i="108"/>
  <c r="G35" i="108"/>
  <c r="D35" i="108"/>
  <c r="C35" i="108"/>
  <c r="B35" i="108"/>
  <c r="I34" i="108"/>
  <c r="J34" i="108" s="1"/>
  <c r="H34" i="108"/>
  <c r="G34" i="108"/>
  <c r="D34" i="108"/>
  <c r="C34" i="108"/>
  <c r="B34" i="108"/>
  <c r="I33" i="108"/>
  <c r="J33" i="108" s="1"/>
  <c r="H33" i="108"/>
  <c r="G33" i="108"/>
  <c r="D33" i="108"/>
  <c r="C33" i="108"/>
  <c r="B33" i="108"/>
  <c r="I32" i="108"/>
  <c r="J32" i="108" s="1"/>
  <c r="H32" i="108"/>
  <c r="G32" i="108"/>
  <c r="C32" i="108"/>
  <c r="B32" i="108"/>
  <c r="I31" i="108"/>
  <c r="J31" i="108" s="1"/>
  <c r="H31" i="108"/>
  <c r="G31" i="108"/>
  <c r="D31" i="108"/>
  <c r="C31" i="108"/>
  <c r="B31" i="108"/>
  <c r="I30" i="108"/>
  <c r="J30" i="108" s="1"/>
  <c r="H30" i="108"/>
  <c r="G30" i="108"/>
  <c r="D30" i="108"/>
  <c r="C30" i="108"/>
  <c r="B30" i="108"/>
  <c r="I29" i="108"/>
  <c r="J29" i="108" s="1"/>
  <c r="H29" i="108"/>
  <c r="G29" i="108"/>
  <c r="D29" i="108"/>
  <c r="C29" i="108"/>
  <c r="B29" i="108"/>
  <c r="I28" i="108"/>
  <c r="J28" i="108" s="1"/>
  <c r="H28" i="108"/>
  <c r="G28" i="108"/>
  <c r="D28" i="108"/>
  <c r="C28" i="108"/>
  <c r="B28" i="108"/>
  <c r="E24" i="108"/>
  <c r="E23" i="108"/>
  <c r="I20" i="108"/>
  <c r="J20" i="108" s="1"/>
  <c r="H20" i="108"/>
  <c r="G20" i="108"/>
  <c r="D20" i="108"/>
  <c r="C20" i="108"/>
  <c r="B20" i="108"/>
  <c r="I19" i="108"/>
  <c r="J19" i="108" s="1"/>
  <c r="H19" i="108"/>
  <c r="G19" i="108"/>
  <c r="D19" i="108"/>
  <c r="C19" i="108"/>
  <c r="B19" i="108"/>
  <c r="I18" i="108"/>
  <c r="J18" i="108" s="1"/>
  <c r="H18" i="108"/>
  <c r="G18" i="108"/>
  <c r="D18" i="108"/>
  <c r="C18" i="108"/>
  <c r="B18" i="108"/>
  <c r="I17" i="108"/>
  <c r="J17" i="108" s="1"/>
  <c r="H17" i="108"/>
  <c r="G17" i="108"/>
  <c r="D17" i="108"/>
  <c r="C17" i="108"/>
  <c r="B17" i="108"/>
  <c r="I16" i="108"/>
  <c r="J16" i="108" s="1"/>
  <c r="H16" i="108"/>
  <c r="G16" i="108"/>
  <c r="D16" i="108"/>
  <c r="C16" i="108"/>
  <c r="B16" i="108"/>
  <c r="I15" i="108"/>
  <c r="J15" i="108" s="1"/>
  <c r="H15" i="108"/>
  <c r="G15" i="108"/>
  <c r="D15" i="108"/>
  <c r="C15" i="108"/>
  <c r="B15" i="108"/>
  <c r="I14" i="108"/>
  <c r="J14" i="108" s="1"/>
  <c r="H14" i="108"/>
  <c r="G14" i="108"/>
  <c r="D14" i="108"/>
  <c r="C14" i="108"/>
  <c r="B14" i="108"/>
  <c r="I13" i="108"/>
  <c r="J13" i="108" s="1"/>
  <c r="H13" i="108"/>
  <c r="G13" i="108"/>
  <c r="D13" i="108"/>
  <c r="C13" i="108"/>
  <c r="B13" i="108"/>
  <c r="I12" i="108"/>
  <c r="J12" i="108" s="1"/>
  <c r="H12" i="108"/>
  <c r="G12" i="108"/>
  <c r="D12" i="108"/>
  <c r="B12" i="108"/>
  <c r="I11" i="108"/>
  <c r="J11" i="108" s="1"/>
  <c r="H11" i="108"/>
  <c r="G11" i="108"/>
  <c r="D11" i="108"/>
  <c r="C11" i="108"/>
  <c r="B11" i="108"/>
  <c r="I10" i="108"/>
  <c r="J10" i="108" s="1"/>
  <c r="H10" i="108"/>
  <c r="G10" i="108"/>
  <c r="D10" i="108"/>
  <c r="C10" i="108"/>
  <c r="B10" i="108"/>
  <c r="E5" i="108"/>
  <c r="E6" i="108" s="1"/>
  <c r="I50" i="107"/>
  <c r="J50" i="107" s="1"/>
  <c r="H50" i="107"/>
  <c r="G50" i="107"/>
  <c r="D50" i="107"/>
  <c r="C50" i="107"/>
  <c r="B50" i="107"/>
  <c r="I49" i="107"/>
  <c r="J49" i="107" s="1"/>
  <c r="H49" i="107"/>
  <c r="G49" i="107"/>
  <c r="D49" i="107"/>
  <c r="C49" i="107"/>
  <c r="B49" i="107"/>
  <c r="I48" i="107"/>
  <c r="J48" i="107" s="1"/>
  <c r="H48" i="107"/>
  <c r="G48" i="107"/>
  <c r="D48" i="107"/>
  <c r="C48" i="107"/>
  <c r="B48" i="107"/>
  <c r="I47" i="107"/>
  <c r="J47" i="107" s="1"/>
  <c r="H47" i="107"/>
  <c r="G47" i="107"/>
  <c r="C47" i="107"/>
  <c r="B47" i="107"/>
  <c r="I46" i="107"/>
  <c r="J46" i="107" s="1"/>
  <c r="H46" i="107"/>
  <c r="G46" i="107"/>
  <c r="D46" i="107"/>
  <c r="C46" i="107"/>
  <c r="B46" i="107"/>
  <c r="I45" i="107"/>
  <c r="J45" i="107" s="1"/>
  <c r="H45" i="107"/>
  <c r="G45" i="107"/>
  <c r="D45" i="107"/>
  <c r="C45" i="107"/>
  <c r="B45" i="107"/>
  <c r="I44" i="107"/>
  <c r="J44" i="107" s="1"/>
  <c r="H44" i="107"/>
  <c r="G44" i="107"/>
  <c r="D44" i="107"/>
  <c r="C44" i="107"/>
  <c r="B44" i="107"/>
  <c r="I43" i="107"/>
  <c r="J43" i="107" s="1"/>
  <c r="H43" i="107"/>
  <c r="G43" i="107"/>
  <c r="D43" i="107"/>
  <c r="C43" i="107"/>
  <c r="B43" i="107"/>
  <c r="I42" i="107"/>
  <c r="J42" i="107" s="1"/>
  <c r="H42" i="107"/>
  <c r="G42" i="107"/>
  <c r="D42" i="107"/>
  <c r="C42" i="107"/>
  <c r="B42" i="107"/>
  <c r="I41" i="107"/>
  <c r="J41" i="107" s="1"/>
  <c r="H41" i="107"/>
  <c r="G41" i="107"/>
  <c r="D41" i="107"/>
  <c r="C41" i="107"/>
  <c r="B41" i="107"/>
  <c r="I40" i="107"/>
  <c r="J40" i="107" s="1"/>
  <c r="H40" i="107"/>
  <c r="G40" i="107"/>
  <c r="D40" i="107"/>
  <c r="C40" i="107"/>
  <c r="B40" i="107"/>
  <c r="E35" i="107"/>
  <c r="E36" i="107" s="1"/>
  <c r="I32" i="107"/>
  <c r="J32" i="107" s="1"/>
  <c r="H32" i="107"/>
  <c r="G32" i="107"/>
  <c r="D32" i="107"/>
  <c r="C32" i="107"/>
  <c r="B32" i="107"/>
  <c r="I31" i="107"/>
  <c r="J31" i="107" s="1"/>
  <c r="H31" i="107"/>
  <c r="G31" i="107"/>
  <c r="D31" i="107"/>
  <c r="C31" i="107"/>
  <c r="B31" i="107"/>
  <c r="I30" i="107"/>
  <c r="J30" i="107" s="1"/>
  <c r="H30" i="107"/>
  <c r="G30" i="107"/>
  <c r="D30" i="107"/>
  <c r="C30" i="107"/>
  <c r="B30" i="107"/>
  <c r="I29" i="107"/>
  <c r="J29" i="107" s="1"/>
  <c r="H29" i="107"/>
  <c r="G29" i="107"/>
  <c r="D29" i="107"/>
  <c r="C29" i="107"/>
  <c r="B29" i="107"/>
  <c r="I28" i="107"/>
  <c r="J28" i="107" s="1"/>
  <c r="H28" i="107"/>
  <c r="G28" i="107"/>
  <c r="D28" i="107"/>
  <c r="C28" i="107"/>
  <c r="B28" i="107"/>
  <c r="I27" i="107"/>
  <c r="J27" i="107" s="1"/>
  <c r="H27" i="107"/>
  <c r="G27" i="107"/>
  <c r="D27" i="107"/>
  <c r="C27" i="107"/>
  <c r="B27" i="107"/>
  <c r="I26" i="107"/>
  <c r="J26" i="107" s="1"/>
  <c r="H26" i="107"/>
  <c r="G26" i="107"/>
  <c r="D26" i="107"/>
  <c r="C26" i="107"/>
  <c r="B26" i="107"/>
  <c r="E22" i="107"/>
  <c r="E21" i="107"/>
  <c r="I18" i="107"/>
  <c r="J18" i="107" s="1"/>
  <c r="H18" i="107"/>
  <c r="G18" i="107"/>
  <c r="I17" i="107"/>
  <c r="J17" i="107" s="1"/>
  <c r="H17" i="107"/>
  <c r="G17" i="107"/>
  <c r="I16" i="107"/>
  <c r="J16" i="107" s="1"/>
  <c r="H16" i="107"/>
  <c r="G16" i="107"/>
  <c r="J15" i="107"/>
  <c r="I15" i="107"/>
  <c r="H15" i="107"/>
  <c r="G15" i="107"/>
  <c r="I14" i="107"/>
  <c r="J14" i="107" s="1"/>
  <c r="H14" i="107"/>
  <c r="G14" i="107"/>
  <c r="I13" i="107"/>
  <c r="J13" i="107" s="1"/>
  <c r="H13" i="107"/>
  <c r="G13" i="107"/>
  <c r="I12" i="107"/>
  <c r="J12" i="107" s="1"/>
  <c r="H12" i="107"/>
  <c r="G12" i="107"/>
  <c r="D12" i="107"/>
  <c r="C12" i="107"/>
  <c r="B12" i="107"/>
  <c r="I11" i="107"/>
  <c r="J11" i="107" s="1"/>
  <c r="H11" i="107"/>
  <c r="G11" i="107"/>
  <c r="D11" i="107"/>
  <c r="C11" i="107"/>
  <c r="B11" i="107"/>
  <c r="I10" i="107"/>
  <c r="J10" i="107" s="1"/>
  <c r="H10" i="107"/>
  <c r="G10" i="107"/>
  <c r="D10" i="107"/>
  <c r="C10" i="107"/>
  <c r="B10" i="107"/>
  <c r="E5" i="107"/>
  <c r="E6" i="107" s="1"/>
  <c r="B2" i="107"/>
  <c r="I50" i="106"/>
  <c r="J50" i="106" s="1"/>
  <c r="H50" i="106"/>
  <c r="G50" i="106"/>
  <c r="D50" i="106"/>
  <c r="C50" i="106"/>
  <c r="B50" i="106"/>
  <c r="I49" i="106"/>
  <c r="J49" i="106" s="1"/>
  <c r="H49" i="106"/>
  <c r="G49" i="106"/>
  <c r="D49" i="106"/>
  <c r="C49" i="106"/>
  <c r="B49" i="106"/>
  <c r="I48" i="106"/>
  <c r="J48" i="106" s="1"/>
  <c r="H48" i="106"/>
  <c r="G48" i="106"/>
  <c r="D48" i="106"/>
  <c r="C48" i="106"/>
  <c r="B48" i="106"/>
  <c r="I47" i="106"/>
  <c r="J47" i="106" s="1"/>
  <c r="H47" i="106"/>
  <c r="G47" i="106"/>
  <c r="D47" i="106"/>
  <c r="C47" i="106"/>
  <c r="B47" i="106"/>
  <c r="I46" i="106"/>
  <c r="J46" i="106" s="1"/>
  <c r="H46" i="106"/>
  <c r="G46" i="106"/>
  <c r="D46" i="106"/>
  <c r="C46" i="106"/>
  <c r="B46" i="106"/>
  <c r="I45" i="106"/>
  <c r="J45" i="106" s="1"/>
  <c r="H45" i="106"/>
  <c r="G45" i="106"/>
  <c r="D45" i="106"/>
  <c r="C45" i="106"/>
  <c r="B45" i="106"/>
  <c r="I44" i="106"/>
  <c r="J44" i="106" s="1"/>
  <c r="H44" i="106"/>
  <c r="G44" i="106"/>
  <c r="D44" i="106"/>
  <c r="C44" i="106"/>
  <c r="B44" i="106"/>
  <c r="I43" i="106"/>
  <c r="J43" i="106" s="1"/>
  <c r="H43" i="106"/>
  <c r="G43" i="106"/>
  <c r="D43" i="106"/>
  <c r="C43" i="106"/>
  <c r="B43" i="106"/>
  <c r="G42" i="106"/>
  <c r="D42" i="106"/>
  <c r="H42" i="106" s="1"/>
  <c r="I42" i="106" s="1"/>
  <c r="C42" i="106"/>
  <c r="B42" i="106"/>
  <c r="G41" i="106"/>
  <c r="D41" i="106"/>
  <c r="H41" i="106" s="1"/>
  <c r="C41" i="106"/>
  <c r="B41" i="106"/>
  <c r="G40" i="106"/>
  <c r="D40" i="106"/>
  <c r="H40" i="106" s="1"/>
  <c r="I40" i="106" s="1"/>
  <c r="C40" i="106"/>
  <c r="B40" i="106"/>
  <c r="E35" i="106"/>
  <c r="E36" i="106" s="1"/>
  <c r="I32" i="106"/>
  <c r="J32" i="106" s="1"/>
  <c r="H32" i="106"/>
  <c r="G32" i="106"/>
  <c r="D32" i="106"/>
  <c r="C32" i="106"/>
  <c r="B32" i="106"/>
  <c r="I31" i="106"/>
  <c r="J31" i="106" s="1"/>
  <c r="H31" i="106"/>
  <c r="G31" i="106"/>
  <c r="D31" i="106"/>
  <c r="C31" i="106"/>
  <c r="B31" i="106"/>
  <c r="I30" i="106"/>
  <c r="J30" i="106" s="1"/>
  <c r="H30" i="106"/>
  <c r="G30" i="106"/>
  <c r="D30" i="106"/>
  <c r="C30" i="106"/>
  <c r="B30" i="106"/>
  <c r="I29" i="106"/>
  <c r="J29" i="106" s="1"/>
  <c r="H29" i="106"/>
  <c r="G29" i="106"/>
  <c r="D29" i="106"/>
  <c r="C29" i="106"/>
  <c r="B29" i="106"/>
  <c r="I28" i="106"/>
  <c r="J28" i="106" s="1"/>
  <c r="H28" i="106"/>
  <c r="G28" i="106"/>
  <c r="D28" i="106"/>
  <c r="C28" i="106"/>
  <c r="B28" i="106"/>
  <c r="G27" i="106"/>
  <c r="D27" i="106"/>
  <c r="H27" i="106" s="1"/>
  <c r="C27" i="106"/>
  <c r="B27" i="106"/>
  <c r="I26" i="106"/>
  <c r="J26" i="106" s="1"/>
  <c r="H26" i="106"/>
  <c r="G26" i="106"/>
  <c r="D26" i="106"/>
  <c r="C26" i="106"/>
  <c r="B26" i="106"/>
  <c r="E21" i="106"/>
  <c r="E22" i="106" s="1"/>
  <c r="I18" i="106"/>
  <c r="J18" i="106" s="1"/>
  <c r="H18" i="106"/>
  <c r="G18" i="106"/>
  <c r="I17" i="106"/>
  <c r="J17" i="106" s="1"/>
  <c r="H17" i="106"/>
  <c r="G17" i="106"/>
  <c r="I16" i="106"/>
  <c r="J16" i="106" s="1"/>
  <c r="H16" i="106"/>
  <c r="G16" i="106"/>
  <c r="J15" i="106"/>
  <c r="I15" i="106"/>
  <c r="H15" i="106"/>
  <c r="G15" i="106"/>
  <c r="I14" i="106"/>
  <c r="J14" i="106" s="1"/>
  <c r="H14" i="106"/>
  <c r="G14" i="106"/>
  <c r="I13" i="106"/>
  <c r="J13" i="106" s="1"/>
  <c r="H13" i="106"/>
  <c r="G13" i="106"/>
  <c r="G11" i="106"/>
  <c r="D11" i="106"/>
  <c r="H11" i="106" s="1"/>
  <c r="C11" i="106"/>
  <c r="B11" i="106"/>
  <c r="G10" i="106"/>
  <c r="D10" i="106"/>
  <c r="H10" i="106" s="1"/>
  <c r="C10" i="106"/>
  <c r="B10" i="106"/>
  <c r="I12" i="106"/>
  <c r="J12" i="106" s="1"/>
  <c r="H12" i="106"/>
  <c r="G12" i="106"/>
  <c r="D12" i="106"/>
  <c r="C12" i="106"/>
  <c r="B12" i="106"/>
  <c r="E6" i="106"/>
  <c r="E5" i="106"/>
  <c r="B2" i="106"/>
  <c r="I50" i="105"/>
  <c r="J50" i="105" s="1"/>
  <c r="H50" i="105"/>
  <c r="G50" i="105"/>
  <c r="D50" i="105"/>
  <c r="C50" i="105"/>
  <c r="B50" i="105"/>
  <c r="I49" i="105"/>
  <c r="J49" i="105" s="1"/>
  <c r="H49" i="105"/>
  <c r="G49" i="105"/>
  <c r="D49" i="105"/>
  <c r="C49" i="105"/>
  <c r="B49" i="105"/>
  <c r="I48" i="105"/>
  <c r="J48" i="105" s="1"/>
  <c r="H48" i="105"/>
  <c r="G48" i="105"/>
  <c r="D48" i="105"/>
  <c r="C48" i="105"/>
  <c r="B48" i="105"/>
  <c r="I47" i="105"/>
  <c r="J47" i="105" s="1"/>
  <c r="H47" i="105"/>
  <c r="G47" i="105"/>
  <c r="D47" i="105"/>
  <c r="C47" i="105"/>
  <c r="B47" i="105"/>
  <c r="I46" i="105"/>
  <c r="J46" i="105" s="1"/>
  <c r="H46" i="105"/>
  <c r="G46" i="105"/>
  <c r="D46" i="105"/>
  <c r="C46" i="105"/>
  <c r="B46" i="105"/>
  <c r="G45" i="105"/>
  <c r="D45" i="105"/>
  <c r="H45" i="105" s="1"/>
  <c r="I45" i="105" s="1"/>
  <c r="C45" i="105"/>
  <c r="B45" i="105"/>
  <c r="G42" i="105"/>
  <c r="D42" i="105"/>
  <c r="H42" i="105" s="1"/>
  <c r="C42" i="105"/>
  <c r="B42" i="105"/>
  <c r="G43" i="105"/>
  <c r="D43" i="105"/>
  <c r="H43" i="105" s="1"/>
  <c r="C43" i="105"/>
  <c r="B43" i="105"/>
  <c r="G44" i="105"/>
  <c r="D44" i="105"/>
  <c r="H44" i="105" s="1"/>
  <c r="C44" i="105"/>
  <c r="B44" i="105"/>
  <c r="G40" i="105"/>
  <c r="D40" i="105"/>
  <c r="H40" i="105" s="1"/>
  <c r="C40" i="105"/>
  <c r="B40" i="105"/>
  <c r="G41" i="105"/>
  <c r="D41" i="105"/>
  <c r="H41" i="105" s="1"/>
  <c r="C41" i="105"/>
  <c r="B41" i="105"/>
  <c r="E35" i="105"/>
  <c r="E36" i="105" s="1"/>
  <c r="I32" i="105"/>
  <c r="J32" i="105" s="1"/>
  <c r="H32" i="105"/>
  <c r="G32" i="105"/>
  <c r="D32" i="105"/>
  <c r="C32" i="105"/>
  <c r="B32" i="105"/>
  <c r="I31" i="105"/>
  <c r="J31" i="105" s="1"/>
  <c r="H31" i="105"/>
  <c r="G31" i="105"/>
  <c r="D31" i="105"/>
  <c r="C31" i="105"/>
  <c r="B31" i="105"/>
  <c r="I30" i="105"/>
  <c r="J30" i="105" s="1"/>
  <c r="H30" i="105"/>
  <c r="G30" i="105"/>
  <c r="D30" i="105"/>
  <c r="C30" i="105"/>
  <c r="B30" i="105"/>
  <c r="H29" i="105"/>
  <c r="G29" i="105"/>
  <c r="D29" i="105"/>
  <c r="C29" i="105"/>
  <c r="B29" i="105"/>
  <c r="I28" i="105"/>
  <c r="H28" i="105"/>
  <c r="G28" i="105"/>
  <c r="D28" i="105"/>
  <c r="C28" i="105"/>
  <c r="B28" i="105"/>
  <c r="G27" i="105"/>
  <c r="D27" i="105"/>
  <c r="H27" i="105" s="1"/>
  <c r="C27" i="105"/>
  <c r="B27" i="105"/>
  <c r="G26" i="105"/>
  <c r="D26" i="105"/>
  <c r="H26" i="105" s="1"/>
  <c r="C26" i="105"/>
  <c r="B26" i="105"/>
  <c r="E21" i="105"/>
  <c r="I18" i="105"/>
  <c r="J18" i="105" s="1"/>
  <c r="H18" i="105"/>
  <c r="G18" i="105"/>
  <c r="I17" i="105"/>
  <c r="J17" i="105" s="1"/>
  <c r="H17" i="105"/>
  <c r="G17" i="105"/>
  <c r="I16" i="105"/>
  <c r="J16" i="105" s="1"/>
  <c r="H16" i="105"/>
  <c r="G16" i="105"/>
  <c r="J15" i="105"/>
  <c r="I15" i="105"/>
  <c r="H15" i="105"/>
  <c r="G15" i="105"/>
  <c r="I14" i="105"/>
  <c r="H14" i="105"/>
  <c r="G14" i="105"/>
  <c r="H13" i="105"/>
  <c r="G13" i="105"/>
  <c r="G10" i="105"/>
  <c r="D10" i="105"/>
  <c r="H10" i="105" s="1"/>
  <c r="C10" i="105"/>
  <c r="B10" i="105"/>
  <c r="G12" i="105"/>
  <c r="D12" i="105"/>
  <c r="H12" i="105" s="1"/>
  <c r="C12" i="105"/>
  <c r="B12" i="105"/>
  <c r="G11" i="105"/>
  <c r="D11" i="105"/>
  <c r="H11" i="105" s="1"/>
  <c r="C11" i="105"/>
  <c r="B11" i="105"/>
  <c r="E5" i="105"/>
  <c r="E6" i="105" s="1"/>
  <c r="B2" i="105"/>
  <c r="I52" i="104"/>
  <c r="J52" i="104" s="1"/>
  <c r="H52" i="104"/>
  <c r="G52" i="104"/>
  <c r="D52" i="104"/>
  <c r="C52" i="104"/>
  <c r="B52" i="104"/>
  <c r="I51" i="104"/>
  <c r="J51" i="104" s="1"/>
  <c r="H51" i="104"/>
  <c r="G51" i="104"/>
  <c r="D51" i="104"/>
  <c r="C51" i="104"/>
  <c r="B51" i="104"/>
  <c r="I50" i="104"/>
  <c r="J50" i="104" s="1"/>
  <c r="H50" i="104"/>
  <c r="G50" i="104"/>
  <c r="D50" i="104"/>
  <c r="C50" i="104"/>
  <c r="B50" i="104"/>
  <c r="I49" i="104"/>
  <c r="J49" i="104" s="1"/>
  <c r="H49" i="104"/>
  <c r="G49" i="104"/>
  <c r="D49" i="104"/>
  <c r="C49" i="104"/>
  <c r="B49" i="104"/>
  <c r="I48" i="104"/>
  <c r="J48" i="104" s="1"/>
  <c r="H48" i="104"/>
  <c r="G48" i="104"/>
  <c r="D48" i="104"/>
  <c r="C48" i="104"/>
  <c r="B48" i="104"/>
  <c r="I46" i="104"/>
  <c r="H46" i="104"/>
  <c r="G46" i="104"/>
  <c r="D46" i="104"/>
  <c r="C46" i="104"/>
  <c r="B46" i="104"/>
  <c r="H47" i="104"/>
  <c r="G47" i="104"/>
  <c r="I47" i="104" s="1"/>
  <c r="J47" i="104" s="1"/>
  <c r="D47" i="104"/>
  <c r="C47" i="104"/>
  <c r="B47" i="104"/>
  <c r="G44" i="104"/>
  <c r="D44" i="104"/>
  <c r="H44" i="104" s="1"/>
  <c r="C44" i="104"/>
  <c r="B44" i="104"/>
  <c r="G45" i="104"/>
  <c r="D45" i="104"/>
  <c r="H45" i="104" s="1"/>
  <c r="C45" i="104"/>
  <c r="B45" i="104"/>
  <c r="G43" i="104"/>
  <c r="D43" i="104"/>
  <c r="H43" i="104" s="1"/>
  <c r="I43" i="104" s="1"/>
  <c r="C43" i="104"/>
  <c r="B43" i="104"/>
  <c r="E38" i="104"/>
  <c r="E39" i="104" s="1"/>
  <c r="G31" i="104"/>
  <c r="D31" i="104"/>
  <c r="H31" i="104" s="1"/>
  <c r="C31" i="104"/>
  <c r="B31" i="104"/>
  <c r="H35" i="104"/>
  <c r="G35" i="104"/>
  <c r="D35" i="104"/>
  <c r="C35" i="104"/>
  <c r="B35" i="104"/>
  <c r="G33" i="104"/>
  <c r="D33" i="104"/>
  <c r="H33" i="104" s="1"/>
  <c r="C33" i="104"/>
  <c r="B33" i="104"/>
  <c r="H32" i="104"/>
  <c r="G32" i="104"/>
  <c r="C32" i="104"/>
  <c r="B32" i="104"/>
  <c r="H34" i="104"/>
  <c r="G34" i="104"/>
  <c r="D34" i="104"/>
  <c r="C34" i="104"/>
  <c r="B34" i="104"/>
  <c r="G30" i="104"/>
  <c r="D30" i="104"/>
  <c r="H30" i="104" s="1"/>
  <c r="C30" i="104"/>
  <c r="B30" i="104"/>
  <c r="G29" i="104"/>
  <c r="D29" i="104"/>
  <c r="H29" i="104" s="1"/>
  <c r="C29" i="104"/>
  <c r="B29" i="104"/>
  <c r="G28" i="104"/>
  <c r="D28" i="104"/>
  <c r="H28" i="104" s="1"/>
  <c r="C28" i="104"/>
  <c r="B28" i="104"/>
  <c r="E23" i="104"/>
  <c r="E24" i="104" s="1"/>
  <c r="I20" i="104"/>
  <c r="J20" i="104" s="1"/>
  <c r="H20" i="104"/>
  <c r="G20" i="104"/>
  <c r="D20" i="104"/>
  <c r="C20" i="104"/>
  <c r="B20" i="104"/>
  <c r="I19" i="104"/>
  <c r="J19" i="104" s="1"/>
  <c r="H19" i="104"/>
  <c r="G19" i="104"/>
  <c r="D19" i="104"/>
  <c r="C19" i="104"/>
  <c r="B19" i="104"/>
  <c r="I18" i="104"/>
  <c r="J18" i="104" s="1"/>
  <c r="H18" i="104"/>
  <c r="G18" i="104"/>
  <c r="D18" i="104"/>
  <c r="C18" i="104"/>
  <c r="B18" i="104"/>
  <c r="I17" i="104"/>
  <c r="J17" i="104" s="1"/>
  <c r="H17" i="104"/>
  <c r="G17" i="104"/>
  <c r="D17" i="104"/>
  <c r="C17" i="104"/>
  <c r="B17" i="104"/>
  <c r="I16" i="104"/>
  <c r="J16" i="104" s="1"/>
  <c r="H16" i="104"/>
  <c r="G16" i="104"/>
  <c r="D16" i="104"/>
  <c r="C16" i="104"/>
  <c r="B16" i="104"/>
  <c r="I15" i="104"/>
  <c r="J15" i="104" s="1"/>
  <c r="H15" i="104"/>
  <c r="G15" i="104"/>
  <c r="D15" i="104"/>
  <c r="C15" i="104"/>
  <c r="B15" i="104"/>
  <c r="G14" i="104"/>
  <c r="D14" i="104"/>
  <c r="H14" i="104" s="1"/>
  <c r="C14" i="104"/>
  <c r="B14" i="104"/>
  <c r="G12" i="104"/>
  <c r="D12" i="104"/>
  <c r="H12" i="104" s="1"/>
  <c r="C12" i="104"/>
  <c r="B12" i="104"/>
  <c r="G11" i="104"/>
  <c r="D11" i="104"/>
  <c r="H11" i="104" s="1"/>
  <c r="B11" i="104"/>
  <c r="G13" i="104"/>
  <c r="D13" i="104"/>
  <c r="H13" i="104" s="1"/>
  <c r="I13" i="104" s="1"/>
  <c r="C13" i="104"/>
  <c r="B13" i="104"/>
  <c r="G10" i="104"/>
  <c r="D10" i="104"/>
  <c r="H10" i="104" s="1"/>
  <c r="C10" i="104"/>
  <c r="B10" i="104"/>
  <c r="E5" i="104"/>
  <c r="E6" i="104" s="1"/>
  <c r="I11" i="106" l="1"/>
  <c r="I44" i="104"/>
  <c r="J42" i="110"/>
  <c r="J44" i="110"/>
  <c r="J40" i="110"/>
  <c r="J27" i="110"/>
  <c r="J43" i="110"/>
  <c r="J26" i="110"/>
  <c r="J41" i="110"/>
  <c r="J28" i="110"/>
  <c r="J29" i="110"/>
  <c r="J30" i="110"/>
  <c r="J12" i="110"/>
  <c r="I27" i="106"/>
  <c r="J27" i="106" s="1"/>
  <c r="I45" i="108"/>
  <c r="J45" i="108" s="1"/>
  <c r="J11" i="110"/>
  <c r="I10" i="106"/>
  <c r="J10" i="106" s="1"/>
  <c r="I41" i="106"/>
  <c r="J42" i="106" s="1"/>
  <c r="J10" i="110"/>
  <c r="I45" i="104"/>
  <c r="I10" i="104"/>
  <c r="I14" i="104"/>
  <c r="I12" i="104"/>
  <c r="I11" i="104"/>
  <c r="I31" i="104"/>
  <c r="I32" i="104"/>
  <c r="I30" i="104"/>
  <c r="I28" i="104"/>
  <c r="I47" i="108"/>
  <c r="J47" i="108" s="1"/>
  <c r="J44" i="108"/>
  <c r="J43" i="108"/>
  <c r="I13" i="105"/>
  <c r="I10" i="105"/>
  <c r="I42" i="105"/>
  <c r="I12" i="105"/>
  <c r="I29" i="104"/>
  <c r="I35" i="104"/>
  <c r="I34" i="104"/>
  <c r="I33" i="104"/>
  <c r="I41" i="105"/>
  <c r="I40" i="105"/>
  <c r="I26" i="105"/>
  <c r="I27" i="105"/>
  <c r="I44" i="105"/>
  <c r="I43" i="105"/>
  <c r="J14" i="105"/>
  <c r="I11" i="105"/>
  <c r="E22" i="105"/>
  <c r="J28" i="105"/>
  <c r="J46" i="104"/>
  <c r="I52" i="103"/>
  <c r="J52" i="103" s="1"/>
  <c r="H52" i="103"/>
  <c r="G52" i="103"/>
  <c r="D52" i="103"/>
  <c r="C52" i="103"/>
  <c r="B52" i="103"/>
  <c r="I51" i="103"/>
  <c r="J51" i="103" s="1"/>
  <c r="H51" i="103"/>
  <c r="G51" i="103"/>
  <c r="D51" i="103"/>
  <c r="C51" i="103"/>
  <c r="B51" i="103"/>
  <c r="I50" i="103"/>
  <c r="J50" i="103" s="1"/>
  <c r="H50" i="103"/>
  <c r="G50" i="103"/>
  <c r="D50" i="103"/>
  <c r="C50" i="103"/>
  <c r="B50" i="103"/>
  <c r="I49" i="103"/>
  <c r="J49" i="103" s="1"/>
  <c r="H49" i="103"/>
  <c r="G49" i="103"/>
  <c r="D49" i="103"/>
  <c r="C49" i="103"/>
  <c r="B49" i="103"/>
  <c r="G48" i="103"/>
  <c r="D48" i="103"/>
  <c r="H48" i="103" s="1"/>
  <c r="C48" i="103"/>
  <c r="B48" i="103"/>
  <c r="G47" i="103"/>
  <c r="D47" i="103"/>
  <c r="H47" i="103" s="1"/>
  <c r="C47" i="103"/>
  <c r="B47" i="103"/>
  <c r="G46" i="103"/>
  <c r="D46" i="103"/>
  <c r="H46" i="103" s="1"/>
  <c r="I46" i="103" s="1"/>
  <c r="C46" i="103"/>
  <c r="B46" i="103"/>
  <c r="G45" i="103"/>
  <c r="D45" i="103"/>
  <c r="H45" i="103" s="1"/>
  <c r="I45" i="103" s="1"/>
  <c r="C45" i="103"/>
  <c r="B45" i="103"/>
  <c r="G44" i="103"/>
  <c r="D44" i="103"/>
  <c r="H44" i="103" s="1"/>
  <c r="C44" i="103"/>
  <c r="B44" i="103"/>
  <c r="G43" i="103"/>
  <c r="D43" i="103"/>
  <c r="H43" i="103" s="1"/>
  <c r="C43" i="103"/>
  <c r="B43" i="103"/>
  <c r="G42" i="103"/>
  <c r="D42" i="103"/>
  <c r="H42" i="103" s="1"/>
  <c r="I42" i="103" s="1"/>
  <c r="C42" i="103"/>
  <c r="B42" i="103"/>
  <c r="E37" i="103"/>
  <c r="E38" i="103" s="1"/>
  <c r="I34" i="103"/>
  <c r="J34" i="103" s="1"/>
  <c r="H34" i="103"/>
  <c r="G34" i="103"/>
  <c r="D34" i="103"/>
  <c r="C34" i="103"/>
  <c r="I33" i="103"/>
  <c r="J33" i="103" s="1"/>
  <c r="H33" i="103"/>
  <c r="G33" i="103"/>
  <c r="D33" i="103"/>
  <c r="C33" i="103"/>
  <c r="I32" i="103"/>
  <c r="J32" i="103" s="1"/>
  <c r="H32" i="103"/>
  <c r="G32" i="103"/>
  <c r="D32" i="103"/>
  <c r="C32" i="103"/>
  <c r="I31" i="103"/>
  <c r="H31" i="103"/>
  <c r="G31" i="103"/>
  <c r="D31" i="103"/>
  <c r="C31" i="103"/>
  <c r="I30" i="103"/>
  <c r="H30" i="103"/>
  <c r="G30" i="103"/>
  <c r="D30" i="103"/>
  <c r="C30" i="103"/>
  <c r="I29" i="103"/>
  <c r="H29" i="103"/>
  <c r="G29" i="103"/>
  <c r="D29" i="103"/>
  <c r="C29" i="103"/>
  <c r="I28" i="103"/>
  <c r="H28" i="103"/>
  <c r="G28" i="103"/>
  <c r="D28" i="103"/>
  <c r="C28" i="103"/>
  <c r="G27" i="103"/>
  <c r="D27" i="103"/>
  <c r="H27" i="103" s="1"/>
  <c r="C27" i="103"/>
  <c r="G26" i="103"/>
  <c r="D26" i="103"/>
  <c r="H26" i="103" s="1"/>
  <c r="C26" i="103"/>
  <c r="E21" i="103"/>
  <c r="I18" i="103"/>
  <c r="J18" i="103" s="1"/>
  <c r="H18" i="103"/>
  <c r="G18" i="103"/>
  <c r="D18" i="103"/>
  <c r="C18" i="103"/>
  <c r="B18" i="103"/>
  <c r="I15" i="103"/>
  <c r="H15" i="103"/>
  <c r="G15" i="103"/>
  <c r="D15" i="103"/>
  <c r="C15" i="103"/>
  <c r="B15" i="103"/>
  <c r="I14" i="103"/>
  <c r="H14" i="103"/>
  <c r="G14" i="103"/>
  <c r="D14" i="103"/>
  <c r="C14" i="103"/>
  <c r="B14" i="103"/>
  <c r="J17" i="103"/>
  <c r="G17" i="103"/>
  <c r="D17" i="103"/>
  <c r="H17" i="103" s="1"/>
  <c r="C17" i="103"/>
  <c r="B17" i="103"/>
  <c r="I16" i="103"/>
  <c r="H16" i="103"/>
  <c r="G16" i="103"/>
  <c r="D16" i="103"/>
  <c r="C16" i="103"/>
  <c r="B16" i="103"/>
  <c r="G11" i="103"/>
  <c r="D11" i="103"/>
  <c r="H11" i="103" s="1"/>
  <c r="C11" i="103"/>
  <c r="B11" i="103"/>
  <c r="H13" i="103"/>
  <c r="I13" i="103" s="1"/>
  <c r="G13" i="103"/>
  <c r="C13" i="103"/>
  <c r="B13" i="103"/>
  <c r="G10" i="103"/>
  <c r="D10" i="103"/>
  <c r="H10" i="103" s="1"/>
  <c r="C10" i="103"/>
  <c r="B10" i="103"/>
  <c r="G12" i="103"/>
  <c r="D12" i="103"/>
  <c r="H12" i="103" s="1"/>
  <c r="C12" i="103"/>
  <c r="B12" i="103"/>
  <c r="E5" i="103"/>
  <c r="E6" i="103" s="1"/>
  <c r="B2" i="103"/>
  <c r="I52" i="102"/>
  <c r="J52" i="102" s="1"/>
  <c r="H52" i="102"/>
  <c r="G52" i="102"/>
  <c r="D52" i="102"/>
  <c r="C52" i="102"/>
  <c r="B52" i="102"/>
  <c r="I51" i="102"/>
  <c r="J51" i="102" s="1"/>
  <c r="H51" i="102"/>
  <c r="G51" i="102"/>
  <c r="D51" i="102"/>
  <c r="C51" i="102"/>
  <c r="B51" i="102"/>
  <c r="I50" i="102"/>
  <c r="J50" i="102" s="1"/>
  <c r="H50" i="102"/>
  <c r="G50" i="102"/>
  <c r="D50" i="102"/>
  <c r="C50" i="102"/>
  <c r="B50" i="102"/>
  <c r="I49" i="102"/>
  <c r="J49" i="102" s="1"/>
  <c r="H49" i="102"/>
  <c r="G49" i="102"/>
  <c r="D49" i="102"/>
  <c r="C49" i="102"/>
  <c r="B49" i="102"/>
  <c r="I48" i="102"/>
  <c r="J48" i="102" s="1"/>
  <c r="H48" i="102"/>
  <c r="G48" i="102"/>
  <c r="D48" i="102"/>
  <c r="C48" i="102"/>
  <c r="B48" i="102"/>
  <c r="I47" i="102"/>
  <c r="H47" i="102"/>
  <c r="G47" i="102"/>
  <c r="D47" i="102"/>
  <c r="C47" i="102"/>
  <c r="B47" i="102"/>
  <c r="G46" i="102"/>
  <c r="D46" i="102"/>
  <c r="H46" i="102" s="1"/>
  <c r="I46" i="102" s="1"/>
  <c r="C46" i="102"/>
  <c r="B46" i="102"/>
  <c r="H45" i="102"/>
  <c r="G45" i="102"/>
  <c r="I45" i="102" s="1"/>
  <c r="D45" i="102"/>
  <c r="C45" i="102"/>
  <c r="B45" i="102"/>
  <c r="G44" i="102"/>
  <c r="I44" i="102" s="1"/>
  <c r="J44" i="102" s="1"/>
  <c r="D44" i="102"/>
  <c r="H44" i="102" s="1"/>
  <c r="C44" i="102"/>
  <c r="B44" i="102"/>
  <c r="G43" i="102"/>
  <c r="D43" i="102"/>
  <c r="H43" i="102" s="1"/>
  <c r="I43" i="102" s="1"/>
  <c r="C43" i="102"/>
  <c r="B43" i="102"/>
  <c r="E38" i="102"/>
  <c r="E39" i="102" s="1"/>
  <c r="G35" i="102"/>
  <c r="D35" i="102"/>
  <c r="H35" i="102" s="1"/>
  <c r="C35" i="102"/>
  <c r="B35" i="102"/>
  <c r="G34" i="102"/>
  <c r="D34" i="102"/>
  <c r="H34" i="102" s="1"/>
  <c r="I34" i="102" s="1"/>
  <c r="C34" i="102"/>
  <c r="B34" i="102"/>
  <c r="G33" i="102"/>
  <c r="D33" i="102"/>
  <c r="H33" i="102" s="1"/>
  <c r="C33" i="102"/>
  <c r="B33" i="102"/>
  <c r="H32" i="102"/>
  <c r="G32" i="102"/>
  <c r="I32" i="102" s="1"/>
  <c r="C32" i="102"/>
  <c r="B32" i="102"/>
  <c r="G31" i="102"/>
  <c r="D31" i="102"/>
  <c r="H31" i="102" s="1"/>
  <c r="C31" i="102"/>
  <c r="B31" i="102"/>
  <c r="G30" i="102"/>
  <c r="D30" i="102"/>
  <c r="H30" i="102" s="1"/>
  <c r="C30" i="102"/>
  <c r="B30" i="102"/>
  <c r="G29" i="102"/>
  <c r="D29" i="102"/>
  <c r="H29" i="102" s="1"/>
  <c r="C29" i="102"/>
  <c r="B29" i="102"/>
  <c r="G28" i="102"/>
  <c r="D28" i="102"/>
  <c r="H28" i="102" s="1"/>
  <c r="C28" i="102"/>
  <c r="B28" i="102"/>
  <c r="E23" i="102"/>
  <c r="E24" i="102" s="1"/>
  <c r="I20" i="102"/>
  <c r="J20" i="102" s="1"/>
  <c r="H20" i="102"/>
  <c r="G20" i="102"/>
  <c r="D20" i="102"/>
  <c r="C20" i="102"/>
  <c r="B20" i="102"/>
  <c r="I19" i="102"/>
  <c r="J19" i="102" s="1"/>
  <c r="H19" i="102"/>
  <c r="G19" i="102"/>
  <c r="D19" i="102"/>
  <c r="C19" i="102"/>
  <c r="B19" i="102"/>
  <c r="I18" i="102"/>
  <c r="J18" i="102" s="1"/>
  <c r="H18" i="102"/>
  <c r="G18" i="102"/>
  <c r="D18" i="102"/>
  <c r="C18" i="102"/>
  <c r="B18" i="102"/>
  <c r="I17" i="102"/>
  <c r="J17" i="102" s="1"/>
  <c r="H17" i="102"/>
  <c r="G17" i="102"/>
  <c r="D17" i="102"/>
  <c r="C17" i="102"/>
  <c r="B17" i="102"/>
  <c r="I16" i="102"/>
  <c r="J16" i="102" s="1"/>
  <c r="H16" i="102"/>
  <c r="G16" i="102"/>
  <c r="D16" i="102"/>
  <c r="C16" i="102"/>
  <c r="B16" i="102"/>
  <c r="I15" i="102"/>
  <c r="J15" i="102" s="1"/>
  <c r="H15" i="102"/>
  <c r="G15" i="102"/>
  <c r="D15" i="102"/>
  <c r="C15" i="102"/>
  <c r="B15" i="102"/>
  <c r="G12" i="102"/>
  <c r="D12" i="102"/>
  <c r="H12" i="102" s="1"/>
  <c r="I12" i="102" s="1"/>
  <c r="C12" i="102"/>
  <c r="B12" i="102"/>
  <c r="G14" i="102"/>
  <c r="D14" i="102"/>
  <c r="H14" i="102" s="1"/>
  <c r="C14" i="102"/>
  <c r="B14" i="102"/>
  <c r="G13" i="102"/>
  <c r="D13" i="102"/>
  <c r="H13" i="102" s="1"/>
  <c r="B13" i="102"/>
  <c r="G11" i="102"/>
  <c r="D11" i="102"/>
  <c r="H11" i="102" s="1"/>
  <c r="C11" i="102"/>
  <c r="B11" i="102"/>
  <c r="G10" i="102"/>
  <c r="D10" i="102"/>
  <c r="H10" i="102" s="1"/>
  <c r="C10" i="102"/>
  <c r="B10" i="102"/>
  <c r="E5" i="102"/>
  <c r="E6" i="102" s="1"/>
  <c r="I52" i="101"/>
  <c r="J52" i="101" s="1"/>
  <c r="H52" i="101"/>
  <c r="G52" i="101"/>
  <c r="D52" i="101"/>
  <c r="C52" i="101"/>
  <c r="B52" i="101"/>
  <c r="I51" i="101"/>
  <c r="J51" i="101" s="1"/>
  <c r="H51" i="101"/>
  <c r="G51" i="101"/>
  <c r="D51" i="101"/>
  <c r="C51" i="101"/>
  <c r="B51" i="101"/>
  <c r="I50" i="101"/>
  <c r="J50" i="101" s="1"/>
  <c r="H50" i="101"/>
  <c r="G50" i="101"/>
  <c r="D50" i="101"/>
  <c r="C50" i="101"/>
  <c r="B50" i="101"/>
  <c r="I49" i="101"/>
  <c r="J49" i="101" s="1"/>
  <c r="H49" i="101"/>
  <c r="G49" i="101"/>
  <c r="D49" i="101"/>
  <c r="C49" i="101"/>
  <c r="B49" i="101"/>
  <c r="G48" i="101"/>
  <c r="D48" i="101"/>
  <c r="H48" i="101" s="1"/>
  <c r="C48" i="101"/>
  <c r="B48" i="101"/>
  <c r="G47" i="101"/>
  <c r="D47" i="101"/>
  <c r="H47" i="101" s="1"/>
  <c r="C47" i="101"/>
  <c r="B47" i="101"/>
  <c r="G44" i="101"/>
  <c r="D44" i="101"/>
  <c r="H44" i="101" s="1"/>
  <c r="I44" i="101" s="1"/>
  <c r="C44" i="101"/>
  <c r="B44" i="101"/>
  <c r="G45" i="101"/>
  <c r="D45" i="101"/>
  <c r="H45" i="101" s="1"/>
  <c r="I45" i="101" s="1"/>
  <c r="C45" i="101"/>
  <c r="B45" i="101"/>
  <c r="G46" i="101"/>
  <c r="D46" i="101"/>
  <c r="H46" i="101" s="1"/>
  <c r="C46" i="101"/>
  <c r="B46" i="101"/>
  <c r="G42" i="101"/>
  <c r="D42" i="101"/>
  <c r="H42" i="101" s="1"/>
  <c r="C42" i="101"/>
  <c r="B42" i="101"/>
  <c r="G43" i="101"/>
  <c r="D43" i="101"/>
  <c r="H43" i="101" s="1"/>
  <c r="C43" i="101"/>
  <c r="B43" i="101"/>
  <c r="E37" i="101"/>
  <c r="I34" i="101"/>
  <c r="J34" i="101" s="1"/>
  <c r="H34" i="101"/>
  <c r="G34" i="101"/>
  <c r="D34" i="101"/>
  <c r="C34" i="101"/>
  <c r="B34" i="101"/>
  <c r="I33" i="101"/>
  <c r="J33" i="101" s="1"/>
  <c r="H33" i="101"/>
  <c r="G33" i="101"/>
  <c r="D33" i="101"/>
  <c r="C33" i="101"/>
  <c r="B33" i="101"/>
  <c r="I32" i="101"/>
  <c r="J32" i="101" s="1"/>
  <c r="H32" i="101"/>
  <c r="G32" i="101"/>
  <c r="D32" i="101"/>
  <c r="C32" i="101"/>
  <c r="B32" i="101"/>
  <c r="I31" i="101"/>
  <c r="H31" i="101"/>
  <c r="G31" i="101"/>
  <c r="D31" i="101"/>
  <c r="C31" i="101"/>
  <c r="B31" i="101"/>
  <c r="I30" i="101"/>
  <c r="H30" i="101"/>
  <c r="G30" i="101"/>
  <c r="D30" i="101"/>
  <c r="C30" i="101"/>
  <c r="B30" i="101"/>
  <c r="I29" i="101"/>
  <c r="J29" i="101" s="1"/>
  <c r="H29" i="101"/>
  <c r="G29" i="101"/>
  <c r="D29" i="101"/>
  <c r="C29" i="101"/>
  <c r="B29" i="101"/>
  <c r="I28" i="101"/>
  <c r="H28" i="101"/>
  <c r="G28" i="101"/>
  <c r="D28" i="101"/>
  <c r="C28" i="101"/>
  <c r="B28" i="101"/>
  <c r="G27" i="101"/>
  <c r="D27" i="101"/>
  <c r="H27" i="101" s="1"/>
  <c r="C27" i="101"/>
  <c r="B27" i="101"/>
  <c r="G26" i="101"/>
  <c r="D26" i="101"/>
  <c r="H26" i="101" s="1"/>
  <c r="C26" i="101"/>
  <c r="B26" i="101"/>
  <c r="E21" i="101"/>
  <c r="E22" i="101" s="1"/>
  <c r="I18" i="101"/>
  <c r="J18" i="101" s="1"/>
  <c r="H18" i="101"/>
  <c r="G18" i="101"/>
  <c r="D18" i="101"/>
  <c r="C18" i="101"/>
  <c r="B18" i="101"/>
  <c r="I17" i="101"/>
  <c r="J17" i="101" s="1"/>
  <c r="H17" i="101"/>
  <c r="G17" i="101"/>
  <c r="D17" i="101"/>
  <c r="C17" i="101"/>
  <c r="B17" i="101"/>
  <c r="I16" i="101"/>
  <c r="J16" i="101" s="1"/>
  <c r="H16" i="101"/>
  <c r="G16" i="101"/>
  <c r="D16" i="101"/>
  <c r="C16" i="101"/>
  <c r="B16" i="101"/>
  <c r="J15" i="101"/>
  <c r="I15" i="101"/>
  <c r="H15" i="101"/>
  <c r="G15" i="101"/>
  <c r="D15" i="101"/>
  <c r="C15" i="101"/>
  <c r="B15" i="101"/>
  <c r="I14" i="101"/>
  <c r="H14" i="101"/>
  <c r="G14" i="101"/>
  <c r="D14" i="101"/>
  <c r="C14" i="101"/>
  <c r="B14" i="101"/>
  <c r="G13" i="101"/>
  <c r="D13" i="101"/>
  <c r="H13" i="101" s="1"/>
  <c r="C13" i="101"/>
  <c r="B13" i="101"/>
  <c r="G12" i="101"/>
  <c r="H12" i="101"/>
  <c r="C12" i="101"/>
  <c r="B12" i="101"/>
  <c r="G11" i="101"/>
  <c r="D11" i="101"/>
  <c r="H11" i="101" s="1"/>
  <c r="C11" i="101"/>
  <c r="B11" i="101"/>
  <c r="G10" i="101"/>
  <c r="D10" i="101"/>
  <c r="H10" i="101" s="1"/>
  <c r="C10" i="101"/>
  <c r="B10" i="101"/>
  <c r="E5" i="101"/>
  <c r="E6" i="101" s="1"/>
  <c r="B2" i="101"/>
  <c r="I52" i="100"/>
  <c r="J52" i="100" s="1"/>
  <c r="H52" i="100"/>
  <c r="G52" i="100"/>
  <c r="D52" i="100"/>
  <c r="C52" i="100"/>
  <c r="B52" i="100"/>
  <c r="I51" i="100"/>
  <c r="J51" i="100" s="1"/>
  <c r="H51" i="100"/>
  <c r="G51" i="100"/>
  <c r="D51" i="100"/>
  <c r="C51" i="100"/>
  <c r="B51" i="100"/>
  <c r="I50" i="100"/>
  <c r="J50" i="100" s="1"/>
  <c r="H50" i="100"/>
  <c r="G50" i="100"/>
  <c r="D50" i="100"/>
  <c r="C50" i="100"/>
  <c r="B50" i="100"/>
  <c r="I49" i="100"/>
  <c r="J49" i="100" s="1"/>
  <c r="H49" i="100"/>
  <c r="G49" i="100"/>
  <c r="D49" i="100"/>
  <c r="C49" i="100"/>
  <c r="B49" i="100"/>
  <c r="I48" i="100"/>
  <c r="J48" i="100" s="1"/>
  <c r="H48" i="100"/>
  <c r="G48" i="100"/>
  <c r="D48" i="100"/>
  <c r="C48" i="100"/>
  <c r="B48" i="100"/>
  <c r="G47" i="100"/>
  <c r="D47" i="100"/>
  <c r="H47" i="100" s="1"/>
  <c r="I47" i="100" s="1"/>
  <c r="C47" i="100"/>
  <c r="B47" i="100"/>
  <c r="G45" i="100"/>
  <c r="D45" i="100"/>
  <c r="H45" i="100" s="1"/>
  <c r="C45" i="100"/>
  <c r="B45" i="100"/>
  <c r="G44" i="100"/>
  <c r="D44" i="100"/>
  <c r="H44" i="100" s="1"/>
  <c r="C44" i="100"/>
  <c r="B44" i="100"/>
  <c r="G46" i="100"/>
  <c r="D46" i="100"/>
  <c r="H46" i="100" s="1"/>
  <c r="C46" i="100"/>
  <c r="B46" i="100"/>
  <c r="G43" i="100"/>
  <c r="D43" i="100"/>
  <c r="H43" i="100" s="1"/>
  <c r="C43" i="100"/>
  <c r="B43" i="100"/>
  <c r="E38" i="100"/>
  <c r="E39" i="100" s="1"/>
  <c r="H32" i="100"/>
  <c r="G32" i="100"/>
  <c r="C32" i="100"/>
  <c r="B32" i="100"/>
  <c r="G34" i="100"/>
  <c r="D34" i="100"/>
  <c r="H34" i="100" s="1"/>
  <c r="C34" i="100"/>
  <c r="B34" i="100"/>
  <c r="G33" i="100"/>
  <c r="D33" i="100"/>
  <c r="H33" i="100" s="1"/>
  <c r="C33" i="100"/>
  <c r="B33" i="100"/>
  <c r="G30" i="100"/>
  <c r="D30" i="100"/>
  <c r="H30" i="100" s="1"/>
  <c r="C30" i="100"/>
  <c r="B30" i="100"/>
  <c r="G35" i="100"/>
  <c r="D35" i="100"/>
  <c r="H35" i="100" s="1"/>
  <c r="C35" i="100"/>
  <c r="B35" i="100"/>
  <c r="G31" i="100"/>
  <c r="D31" i="100"/>
  <c r="H31" i="100" s="1"/>
  <c r="C31" i="100"/>
  <c r="B31" i="100"/>
  <c r="G29" i="100"/>
  <c r="D29" i="100"/>
  <c r="H29" i="100" s="1"/>
  <c r="C29" i="100"/>
  <c r="B29" i="100"/>
  <c r="G28" i="100"/>
  <c r="D28" i="100"/>
  <c r="H28" i="100" s="1"/>
  <c r="C28" i="100"/>
  <c r="B28" i="100"/>
  <c r="E23" i="100"/>
  <c r="I20" i="100"/>
  <c r="J20" i="100" s="1"/>
  <c r="H20" i="100"/>
  <c r="G20" i="100"/>
  <c r="D20" i="100"/>
  <c r="C20" i="100"/>
  <c r="B20" i="100"/>
  <c r="I19" i="100"/>
  <c r="J19" i="100" s="1"/>
  <c r="H19" i="100"/>
  <c r="G19" i="100"/>
  <c r="D19" i="100"/>
  <c r="C19" i="100"/>
  <c r="B19" i="100"/>
  <c r="I18" i="100"/>
  <c r="J18" i="100" s="1"/>
  <c r="H18" i="100"/>
  <c r="G18" i="100"/>
  <c r="D18" i="100"/>
  <c r="C18" i="100"/>
  <c r="B18" i="100"/>
  <c r="I17" i="100"/>
  <c r="J17" i="100" s="1"/>
  <c r="H17" i="100"/>
  <c r="G17" i="100"/>
  <c r="D17" i="100"/>
  <c r="C17" i="100"/>
  <c r="B17" i="100"/>
  <c r="I16" i="100"/>
  <c r="J16" i="100" s="1"/>
  <c r="H16" i="100"/>
  <c r="G16" i="100"/>
  <c r="D16" i="100"/>
  <c r="C16" i="100"/>
  <c r="B16" i="100"/>
  <c r="I15" i="100"/>
  <c r="J15" i="100" s="1"/>
  <c r="H15" i="100"/>
  <c r="G15" i="100"/>
  <c r="D15" i="100"/>
  <c r="C15" i="100"/>
  <c r="B15" i="100"/>
  <c r="G13" i="100"/>
  <c r="D13" i="100"/>
  <c r="H13" i="100" s="1"/>
  <c r="C13" i="100"/>
  <c r="B13" i="100"/>
  <c r="G11" i="100"/>
  <c r="D11" i="100"/>
  <c r="H11" i="100" s="1"/>
  <c r="C11" i="100"/>
  <c r="B11" i="100"/>
  <c r="G14" i="100"/>
  <c r="D14" i="100"/>
  <c r="H14" i="100" s="1"/>
  <c r="C14" i="100"/>
  <c r="B14" i="100"/>
  <c r="G12" i="100"/>
  <c r="D12" i="100"/>
  <c r="H12" i="100" s="1"/>
  <c r="B12" i="100"/>
  <c r="G10" i="100"/>
  <c r="D10" i="100"/>
  <c r="H10" i="100" s="1"/>
  <c r="C10" i="100"/>
  <c r="B10" i="100"/>
  <c r="E5" i="100"/>
  <c r="E6" i="100" s="1"/>
  <c r="J11" i="104" l="1"/>
  <c r="J44" i="104"/>
  <c r="J26" i="105"/>
  <c r="J40" i="106"/>
  <c r="J41" i="106"/>
  <c r="J14" i="104"/>
  <c r="J11" i="106"/>
  <c r="J31" i="103"/>
  <c r="J45" i="104"/>
  <c r="J43" i="104"/>
  <c r="J13" i="104"/>
  <c r="J12" i="104"/>
  <c r="J10" i="104"/>
  <c r="J29" i="104"/>
  <c r="J33" i="104"/>
  <c r="J11" i="105"/>
  <c r="J13" i="105"/>
  <c r="J29" i="105"/>
  <c r="J45" i="105"/>
  <c r="J42" i="105"/>
  <c r="J40" i="105"/>
  <c r="J43" i="105"/>
  <c r="J31" i="104"/>
  <c r="J32" i="104"/>
  <c r="J34" i="104"/>
  <c r="J35" i="104"/>
  <c r="J28" i="104"/>
  <c r="J30" i="104"/>
  <c r="J27" i="105"/>
  <c r="J44" i="105"/>
  <c r="J41" i="105"/>
  <c r="J10" i="105"/>
  <c r="J12" i="105"/>
  <c r="J16" i="103"/>
  <c r="I17" i="103"/>
  <c r="J15" i="103"/>
  <c r="J14" i="103"/>
  <c r="I47" i="101"/>
  <c r="I27" i="103"/>
  <c r="I48" i="101"/>
  <c r="J48" i="101" s="1"/>
  <c r="I43" i="103"/>
  <c r="I43" i="101"/>
  <c r="I10" i="103"/>
  <c r="I44" i="103"/>
  <c r="I48" i="103"/>
  <c r="J48" i="103" s="1"/>
  <c r="I12" i="103"/>
  <c r="I11" i="103"/>
  <c r="I47" i="103"/>
  <c r="I26" i="103"/>
  <c r="J30" i="103"/>
  <c r="E22" i="103"/>
  <c r="J29" i="103"/>
  <c r="J28" i="103"/>
  <c r="I31" i="102"/>
  <c r="I30" i="102"/>
  <c r="I33" i="102"/>
  <c r="I28" i="102"/>
  <c r="I29" i="102"/>
  <c r="I13" i="102"/>
  <c r="I11" i="102"/>
  <c r="I10" i="102"/>
  <c r="I14" i="102"/>
  <c r="J46" i="102"/>
  <c r="I35" i="102"/>
  <c r="J43" i="102"/>
  <c r="J45" i="102"/>
  <c r="J47" i="102"/>
  <c r="I14" i="100"/>
  <c r="I13" i="100"/>
  <c r="I34" i="100"/>
  <c r="I33" i="100"/>
  <c r="I32" i="100"/>
  <c r="I10" i="100"/>
  <c r="I31" i="100"/>
  <c r="I44" i="100"/>
  <c r="I45" i="100"/>
  <c r="I43" i="100"/>
  <c r="I42" i="101"/>
  <c r="I26" i="101"/>
  <c r="J28" i="101"/>
  <c r="I11" i="101"/>
  <c r="I13" i="101"/>
  <c r="I46" i="101"/>
  <c r="J31" i="101"/>
  <c r="I27" i="101"/>
  <c r="J14" i="101"/>
  <c r="I10" i="101"/>
  <c r="I12" i="101"/>
  <c r="I28" i="100"/>
  <c r="I29" i="100"/>
  <c r="I35" i="100"/>
  <c r="I11" i="100"/>
  <c r="E38" i="101"/>
  <c r="J30" i="101"/>
  <c r="I46" i="100"/>
  <c r="I12" i="100"/>
  <c r="J47" i="100"/>
  <c r="I30" i="100"/>
  <c r="E24" i="100"/>
  <c r="B12" i="99"/>
  <c r="C12" i="99"/>
  <c r="D12" i="99"/>
  <c r="H12" i="99" s="1"/>
  <c r="G12" i="99"/>
  <c r="E5" i="99"/>
  <c r="E6" i="99" s="1"/>
  <c r="B15" i="99"/>
  <c r="C15" i="99"/>
  <c r="D15" i="99"/>
  <c r="H15" i="99" s="1"/>
  <c r="G15" i="99"/>
  <c r="B16" i="99"/>
  <c r="C16" i="99"/>
  <c r="D16" i="99"/>
  <c r="H16" i="99" s="1"/>
  <c r="G16" i="99"/>
  <c r="I57" i="99"/>
  <c r="J57" i="99" s="1"/>
  <c r="H57" i="99"/>
  <c r="G57" i="99"/>
  <c r="D57" i="99"/>
  <c r="C57" i="99"/>
  <c r="B57" i="99"/>
  <c r="I56" i="99"/>
  <c r="J56" i="99" s="1"/>
  <c r="H56" i="99"/>
  <c r="G56" i="99"/>
  <c r="D56" i="99"/>
  <c r="C56" i="99"/>
  <c r="B56" i="99"/>
  <c r="I55" i="99"/>
  <c r="J55" i="99" s="1"/>
  <c r="H55" i="99"/>
  <c r="G55" i="99"/>
  <c r="D55" i="99"/>
  <c r="C55" i="99"/>
  <c r="B55" i="99"/>
  <c r="I54" i="99"/>
  <c r="J54" i="99" s="1"/>
  <c r="H54" i="99"/>
  <c r="G54" i="99"/>
  <c r="D54" i="99"/>
  <c r="C54" i="99"/>
  <c r="B54" i="99"/>
  <c r="I53" i="99"/>
  <c r="J53" i="99" s="1"/>
  <c r="H53" i="99"/>
  <c r="G53" i="99"/>
  <c r="D53" i="99"/>
  <c r="C53" i="99"/>
  <c r="B53" i="99"/>
  <c r="G52" i="99"/>
  <c r="D52" i="99"/>
  <c r="H52" i="99" s="1"/>
  <c r="C52" i="99"/>
  <c r="B52" i="99"/>
  <c r="G51" i="99"/>
  <c r="D51" i="99"/>
  <c r="H51" i="99" s="1"/>
  <c r="I51" i="99" s="1"/>
  <c r="C51" i="99"/>
  <c r="B51" i="99"/>
  <c r="G50" i="99"/>
  <c r="D50" i="99"/>
  <c r="H50" i="99" s="1"/>
  <c r="I50" i="99" s="1"/>
  <c r="C50" i="99"/>
  <c r="B50" i="99"/>
  <c r="G49" i="99"/>
  <c r="D49" i="99"/>
  <c r="H49" i="99" s="1"/>
  <c r="C49" i="99"/>
  <c r="B49" i="99"/>
  <c r="G48" i="99"/>
  <c r="D48" i="99"/>
  <c r="H48" i="99" s="1"/>
  <c r="C48" i="99"/>
  <c r="B48" i="99"/>
  <c r="G47" i="99"/>
  <c r="D47" i="99"/>
  <c r="H47" i="99" s="1"/>
  <c r="I47" i="99" s="1"/>
  <c r="C47" i="99"/>
  <c r="B47" i="99"/>
  <c r="E42" i="99"/>
  <c r="E43" i="99" s="1"/>
  <c r="I39" i="99"/>
  <c r="J39" i="99" s="1"/>
  <c r="H39" i="99"/>
  <c r="G39" i="99"/>
  <c r="D39" i="99"/>
  <c r="C39" i="99"/>
  <c r="B39" i="99"/>
  <c r="I38" i="99"/>
  <c r="J38" i="99" s="1"/>
  <c r="H38" i="99"/>
  <c r="G38" i="99"/>
  <c r="D38" i="99"/>
  <c r="C38" i="99"/>
  <c r="B38" i="99"/>
  <c r="I37" i="99"/>
  <c r="J37" i="99" s="1"/>
  <c r="H37" i="99"/>
  <c r="G37" i="99"/>
  <c r="D37" i="99"/>
  <c r="C37" i="99"/>
  <c r="B37" i="99"/>
  <c r="I36" i="99"/>
  <c r="H36" i="99"/>
  <c r="G36" i="99"/>
  <c r="D36" i="99"/>
  <c r="C36" i="99"/>
  <c r="B36" i="99"/>
  <c r="G35" i="99"/>
  <c r="D35" i="99"/>
  <c r="H35" i="99" s="1"/>
  <c r="C35" i="99"/>
  <c r="B35" i="99"/>
  <c r="I34" i="99"/>
  <c r="H34" i="99"/>
  <c r="G34" i="99"/>
  <c r="D34" i="99"/>
  <c r="C34" i="99"/>
  <c r="B34" i="99"/>
  <c r="I33" i="99"/>
  <c r="H33" i="99"/>
  <c r="G33" i="99"/>
  <c r="D33" i="99"/>
  <c r="C33" i="99"/>
  <c r="B33" i="99"/>
  <c r="G32" i="99"/>
  <c r="D32" i="99"/>
  <c r="H32" i="99" s="1"/>
  <c r="C32" i="99"/>
  <c r="B32" i="99"/>
  <c r="G31" i="99"/>
  <c r="D31" i="99"/>
  <c r="H31" i="99" s="1"/>
  <c r="C31" i="99"/>
  <c r="B31" i="99"/>
  <c r="E26" i="99"/>
  <c r="J36" i="99" s="1"/>
  <c r="G13" i="99"/>
  <c r="D13" i="99"/>
  <c r="H13" i="99" s="1"/>
  <c r="C13" i="99"/>
  <c r="B13" i="99"/>
  <c r="G17" i="99"/>
  <c r="D17" i="99"/>
  <c r="H17" i="99" s="1"/>
  <c r="I17" i="99" s="1"/>
  <c r="C17" i="99"/>
  <c r="B17" i="99"/>
  <c r="G19" i="99"/>
  <c r="D19" i="99"/>
  <c r="H19" i="99" s="1"/>
  <c r="C19" i="99"/>
  <c r="B19" i="99"/>
  <c r="G18" i="99"/>
  <c r="D18" i="99"/>
  <c r="H18" i="99" s="1"/>
  <c r="C18" i="99"/>
  <c r="B18" i="99"/>
  <c r="G14" i="99"/>
  <c r="D14" i="99"/>
  <c r="H14" i="99" s="1"/>
  <c r="C14" i="99"/>
  <c r="B14" i="99"/>
  <c r="G10" i="99"/>
  <c r="D10" i="99"/>
  <c r="H10" i="99" s="1"/>
  <c r="C10" i="99"/>
  <c r="B10" i="99"/>
  <c r="G11" i="99"/>
  <c r="D11" i="99"/>
  <c r="H11" i="99" s="1"/>
  <c r="C11" i="99"/>
  <c r="B11" i="99"/>
  <c r="G21" i="99"/>
  <c r="D21" i="99"/>
  <c r="H21" i="99" s="1"/>
  <c r="I21" i="99" s="1"/>
  <c r="C21" i="99"/>
  <c r="B21" i="99"/>
  <c r="G20" i="99"/>
  <c r="D20" i="99"/>
  <c r="H20" i="99" s="1"/>
  <c r="C20" i="99"/>
  <c r="B20" i="99"/>
  <c r="B2" i="99"/>
  <c r="B11" i="98"/>
  <c r="C11" i="98"/>
  <c r="D11" i="98"/>
  <c r="H11" i="98" s="1"/>
  <c r="G11" i="98"/>
  <c r="I52" i="98"/>
  <c r="J52" i="98" s="1"/>
  <c r="H52" i="98"/>
  <c r="G52" i="98"/>
  <c r="D52" i="98"/>
  <c r="C52" i="98"/>
  <c r="B52" i="98"/>
  <c r="I51" i="98"/>
  <c r="J51" i="98" s="1"/>
  <c r="H51" i="98"/>
  <c r="G51" i="98"/>
  <c r="D51" i="98"/>
  <c r="C51" i="98"/>
  <c r="B51" i="98"/>
  <c r="I50" i="98"/>
  <c r="J50" i="98" s="1"/>
  <c r="H50" i="98"/>
  <c r="G50" i="98"/>
  <c r="D50" i="98"/>
  <c r="C50" i="98"/>
  <c r="B50" i="98"/>
  <c r="I49" i="98"/>
  <c r="J49" i="98" s="1"/>
  <c r="H49" i="98"/>
  <c r="G49" i="98"/>
  <c r="D49" i="98"/>
  <c r="C49" i="98"/>
  <c r="B49" i="98"/>
  <c r="I48" i="98"/>
  <c r="J48" i="98" s="1"/>
  <c r="H48" i="98"/>
  <c r="G48" i="98"/>
  <c r="D48" i="98"/>
  <c r="C48" i="98"/>
  <c r="B48" i="98"/>
  <c r="I47" i="98"/>
  <c r="J47" i="98" s="1"/>
  <c r="H47" i="98"/>
  <c r="G47" i="98"/>
  <c r="D47" i="98"/>
  <c r="C47" i="98"/>
  <c r="B47" i="98"/>
  <c r="I46" i="98"/>
  <c r="J46" i="98" s="1"/>
  <c r="H46" i="98"/>
  <c r="G46" i="98"/>
  <c r="D46" i="98"/>
  <c r="C46" i="98"/>
  <c r="B46" i="98"/>
  <c r="I45" i="98"/>
  <c r="J45" i="98" s="1"/>
  <c r="H45" i="98"/>
  <c r="G45" i="98"/>
  <c r="D45" i="98"/>
  <c r="C45" i="98"/>
  <c r="B45" i="98"/>
  <c r="I44" i="98"/>
  <c r="J44" i="98" s="1"/>
  <c r="H44" i="98"/>
  <c r="G44" i="98"/>
  <c r="D44" i="98"/>
  <c r="C44" i="98"/>
  <c r="B44" i="98"/>
  <c r="I43" i="98"/>
  <c r="J43" i="98" s="1"/>
  <c r="H43" i="98"/>
  <c r="G43" i="98"/>
  <c r="D43" i="98"/>
  <c r="C43" i="98"/>
  <c r="B43" i="98"/>
  <c r="E38" i="98"/>
  <c r="E39" i="98" s="1"/>
  <c r="I35" i="98"/>
  <c r="J35" i="98" s="1"/>
  <c r="H35" i="98"/>
  <c r="G35" i="98"/>
  <c r="C35" i="98"/>
  <c r="B35" i="98"/>
  <c r="I34" i="98"/>
  <c r="J34" i="98" s="1"/>
  <c r="H34" i="98"/>
  <c r="G34" i="98"/>
  <c r="D34" i="98"/>
  <c r="C34" i="98"/>
  <c r="B34" i="98"/>
  <c r="I33" i="98"/>
  <c r="J33" i="98" s="1"/>
  <c r="H33" i="98"/>
  <c r="G33" i="98"/>
  <c r="D33" i="98"/>
  <c r="C33" i="98"/>
  <c r="B33" i="98"/>
  <c r="G32" i="98"/>
  <c r="D32" i="98"/>
  <c r="H32" i="98" s="1"/>
  <c r="C32" i="98"/>
  <c r="B32" i="98"/>
  <c r="G31" i="98"/>
  <c r="D31" i="98"/>
  <c r="H31" i="98" s="1"/>
  <c r="C31" i="98"/>
  <c r="B31" i="98"/>
  <c r="G30" i="98"/>
  <c r="D30" i="98"/>
  <c r="H30" i="98" s="1"/>
  <c r="C30" i="98"/>
  <c r="B30" i="98"/>
  <c r="I29" i="98"/>
  <c r="J29" i="98" s="1"/>
  <c r="H29" i="98"/>
  <c r="G29" i="98"/>
  <c r="D29" i="98"/>
  <c r="C29" i="98"/>
  <c r="B29" i="98"/>
  <c r="I28" i="98"/>
  <c r="J28" i="98" s="1"/>
  <c r="H28" i="98"/>
  <c r="G28" i="98"/>
  <c r="D28" i="98"/>
  <c r="C28" i="98"/>
  <c r="B28" i="98"/>
  <c r="E23" i="98"/>
  <c r="E24" i="98" s="1"/>
  <c r="I20" i="98"/>
  <c r="J20" i="98" s="1"/>
  <c r="H20" i="98"/>
  <c r="G20" i="98"/>
  <c r="D20" i="98"/>
  <c r="C20" i="98"/>
  <c r="B20" i="98"/>
  <c r="I19" i="98"/>
  <c r="J19" i="98" s="1"/>
  <c r="H19" i="98"/>
  <c r="G19" i="98"/>
  <c r="D19" i="98"/>
  <c r="C19" i="98"/>
  <c r="B19" i="98"/>
  <c r="I18" i="98"/>
  <c r="J18" i="98" s="1"/>
  <c r="H18" i="98"/>
  <c r="G18" i="98"/>
  <c r="D18" i="98"/>
  <c r="C18" i="98"/>
  <c r="B18" i="98"/>
  <c r="I17" i="98"/>
  <c r="J17" i="98" s="1"/>
  <c r="H17" i="98"/>
  <c r="G17" i="98"/>
  <c r="D17" i="98"/>
  <c r="C17" i="98"/>
  <c r="B17" i="98"/>
  <c r="I16" i="98"/>
  <c r="J16" i="98" s="1"/>
  <c r="H16" i="98"/>
  <c r="G16" i="98"/>
  <c r="D16" i="98"/>
  <c r="C16" i="98"/>
  <c r="B16" i="98"/>
  <c r="I15" i="98"/>
  <c r="J15" i="98" s="1"/>
  <c r="H15" i="98"/>
  <c r="G15" i="98"/>
  <c r="D15" i="98"/>
  <c r="C15" i="98"/>
  <c r="B15" i="98"/>
  <c r="I14" i="98"/>
  <c r="J14" i="98" s="1"/>
  <c r="H14" i="98"/>
  <c r="G14" i="98"/>
  <c r="D14" i="98"/>
  <c r="C14" i="98"/>
  <c r="B14" i="98"/>
  <c r="I13" i="98"/>
  <c r="J13" i="98" s="1"/>
  <c r="H13" i="98"/>
  <c r="G13" i="98"/>
  <c r="D13" i="98"/>
  <c r="C13" i="98"/>
  <c r="B13" i="98"/>
  <c r="G12" i="98"/>
  <c r="D12" i="98"/>
  <c r="H12" i="98" s="1"/>
  <c r="C12" i="98"/>
  <c r="B12" i="98"/>
  <c r="G10" i="98"/>
  <c r="D10" i="98"/>
  <c r="H10" i="98" s="1"/>
  <c r="B10" i="98"/>
  <c r="E5" i="98"/>
  <c r="E6" i="98" s="1"/>
  <c r="J26" i="101" l="1"/>
  <c r="J27" i="101"/>
  <c r="J43" i="103"/>
  <c r="J47" i="103"/>
  <c r="J12" i="102"/>
  <c r="J44" i="103"/>
  <c r="J26" i="103"/>
  <c r="J45" i="103"/>
  <c r="J13" i="101"/>
  <c r="J44" i="101"/>
  <c r="J27" i="103"/>
  <c r="I12" i="99"/>
  <c r="J46" i="101"/>
  <c r="J42" i="103"/>
  <c r="J11" i="103"/>
  <c r="J10" i="103"/>
  <c r="J13" i="103"/>
  <c r="J12" i="103"/>
  <c r="J46" i="103"/>
  <c r="J35" i="102"/>
  <c r="J34" i="102"/>
  <c r="J28" i="102"/>
  <c r="J10" i="102"/>
  <c r="J11" i="102"/>
  <c r="J13" i="102"/>
  <c r="J14" i="102"/>
  <c r="J30" i="102"/>
  <c r="J31" i="102"/>
  <c r="J33" i="102"/>
  <c r="J32" i="102"/>
  <c r="J29" i="102"/>
  <c r="J45" i="100"/>
  <c r="J30" i="100"/>
  <c r="J12" i="100"/>
  <c r="J33" i="100"/>
  <c r="J32" i="100"/>
  <c r="J34" i="100"/>
  <c r="J35" i="100"/>
  <c r="J46" i="100"/>
  <c r="J47" i="101"/>
  <c r="J42" i="101"/>
  <c r="J10" i="101"/>
  <c r="J43" i="101"/>
  <c r="J45" i="101"/>
  <c r="J12" i="101"/>
  <c r="J11" i="101"/>
  <c r="J29" i="100"/>
  <c r="J31" i="100"/>
  <c r="J28" i="100"/>
  <c r="J10" i="100"/>
  <c r="J11" i="100"/>
  <c r="J13" i="100"/>
  <c r="J14" i="100"/>
  <c r="J43" i="100"/>
  <c r="J44" i="100"/>
  <c r="I11" i="99"/>
  <c r="I18" i="99"/>
  <c r="I31" i="98"/>
  <c r="I11" i="98"/>
  <c r="I19" i="99"/>
  <c r="I16" i="99"/>
  <c r="I13" i="99"/>
  <c r="I15" i="99"/>
  <c r="I52" i="99"/>
  <c r="J52" i="99" s="1"/>
  <c r="I35" i="99"/>
  <c r="I49" i="99"/>
  <c r="I20" i="99"/>
  <c r="I32" i="99"/>
  <c r="I14" i="99"/>
  <c r="I10" i="99"/>
  <c r="I48" i="99"/>
  <c r="I31" i="99"/>
  <c r="E27" i="99"/>
  <c r="J34" i="99"/>
  <c r="J33" i="99"/>
  <c r="I30" i="98"/>
  <c r="I10" i="98"/>
  <c r="I32" i="98"/>
  <c r="I12" i="98"/>
  <c r="I52" i="97"/>
  <c r="J52" i="97" s="1"/>
  <c r="H52" i="97"/>
  <c r="G52" i="97"/>
  <c r="D52" i="97"/>
  <c r="C52" i="97"/>
  <c r="B52" i="97"/>
  <c r="I51" i="97"/>
  <c r="J51" i="97" s="1"/>
  <c r="H51" i="97"/>
  <c r="G51" i="97"/>
  <c r="D51" i="97"/>
  <c r="C51" i="97"/>
  <c r="B51" i="97"/>
  <c r="I50" i="97"/>
  <c r="J50" i="97" s="1"/>
  <c r="H50" i="97"/>
  <c r="G50" i="97"/>
  <c r="D50" i="97"/>
  <c r="C50" i="97"/>
  <c r="B50" i="97"/>
  <c r="I49" i="97"/>
  <c r="J49" i="97" s="1"/>
  <c r="H49" i="97"/>
  <c r="G49" i="97"/>
  <c r="D49" i="97"/>
  <c r="C49" i="97"/>
  <c r="B49" i="97"/>
  <c r="I48" i="97"/>
  <c r="J48" i="97" s="1"/>
  <c r="H48" i="97"/>
  <c r="G48" i="97"/>
  <c r="D48" i="97"/>
  <c r="C48" i="97"/>
  <c r="B48" i="97"/>
  <c r="G43" i="97"/>
  <c r="D43" i="97"/>
  <c r="H43" i="97" s="1"/>
  <c r="C43" i="97"/>
  <c r="B43" i="97"/>
  <c r="G46" i="97"/>
  <c r="D46" i="97"/>
  <c r="H46" i="97" s="1"/>
  <c r="I46" i="97" s="1"/>
  <c r="C46" i="97"/>
  <c r="B46" i="97"/>
  <c r="G47" i="97"/>
  <c r="D47" i="97"/>
  <c r="H47" i="97" s="1"/>
  <c r="C47" i="97"/>
  <c r="B47" i="97"/>
  <c r="G44" i="97"/>
  <c r="D44" i="97"/>
  <c r="H44" i="97" s="1"/>
  <c r="I44" i="97" s="1"/>
  <c r="C44" i="97"/>
  <c r="B44" i="97"/>
  <c r="G45" i="97"/>
  <c r="D45" i="97"/>
  <c r="H45" i="97" s="1"/>
  <c r="C45" i="97"/>
  <c r="B45" i="97"/>
  <c r="E38" i="97"/>
  <c r="E39" i="97" s="1"/>
  <c r="H35" i="97"/>
  <c r="G35" i="97"/>
  <c r="I35" i="97" s="1"/>
  <c r="C35" i="97"/>
  <c r="B35" i="97"/>
  <c r="I34" i="97"/>
  <c r="J34" i="97" s="1"/>
  <c r="H34" i="97"/>
  <c r="G34" i="97"/>
  <c r="D34" i="97"/>
  <c r="C34" i="97"/>
  <c r="B34" i="97"/>
  <c r="G33" i="97"/>
  <c r="D33" i="97"/>
  <c r="H33" i="97" s="1"/>
  <c r="C33" i="97"/>
  <c r="B33" i="97"/>
  <c r="G32" i="97"/>
  <c r="D32" i="97"/>
  <c r="H32" i="97" s="1"/>
  <c r="C32" i="97"/>
  <c r="B32" i="97"/>
  <c r="G31" i="97"/>
  <c r="D31" i="97"/>
  <c r="H31" i="97" s="1"/>
  <c r="C31" i="97"/>
  <c r="B31" i="97"/>
  <c r="G30" i="97"/>
  <c r="D30" i="97"/>
  <c r="H30" i="97" s="1"/>
  <c r="C30" i="97"/>
  <c r="B30" i="97"/>
  <c r="G29" i="97"/>
  <c r="D29" i="97"/>
  <c r="H29" i="97" s="1"/>
  <c r="C29" i="97"/>
  <c r="B29" i="97"/>
  <c r="G28" i="97"/>
  <c r="D28" i="97"/>
  <c r="H28" i="97" s="1"/>
  <c r="I28" i="97" s="1"/>
  <c r="C28" i="97"/>
  <c r="B28" i="97"/>
  <c r="E24" i="97"/>
  <c r="E23" i="97"/>
  <c r="I20" i="97"/>
  <c r="J20" i="97" s="1"/>
  <c r="H20" i="97"/>
  <c r="G20" i="97"/>
  <c r="D20" i="97"/>
  <c r="C20" i="97"/>
  <c r="B20" i="97"/>
  <c r="I19" i="97"/>
  <c r="J19" i="97" s="1"/>
  <c r="H19" i="97"/>
  <c r="G19" i="97"/>
  <c r="D19" i="97"/>
  <c r="C19" i="97"/>
  <c r="B19" i="97"/>
  <c r="I18" i="97"/>
  <c r="J18" i="97" s="1"/>
  <c r="H18" i="97"/>
  <c r="G18" i="97"/>
  <c r="D18" i="97"/>
  <c r="C18" i="97"/>
  <c r="B18" i="97"/>
  <c r="I17" i="97"/>
  <c r="J17" i="97" s="1"/>
  <c r="H17" i="97"/>
  <c r="G17" i="97"/>
  <c r="D17" i="97"/>
  <c r="C17" i="97"/>
  <c r="B17" i="97"/>
  <c r="I16" i="97"/>
  <c r="J16" i="97" s="1"/>
  <c r="H16" i="97"/>
  <c r="G16" i="97"/>
  <c r="D16" i="97"/>
  <c r="C16" i="97"/>
  <c r="B16" i="97"/>
  <c r="I15" i="97"/>
  <c r="J15" i="97" s="1"/>
  <c r="H15" i="97"/>
  <c r="G15" i="97"/>
  <c r="D15" i="97"/>
  <c r="C15" i="97"/>
  <c r="B15" i="97"/>
  <c r="G14" i="97"/>
  <c r="D14" i="97"/>
  <c r="H14" i="97" s="1"/>
  <c r="I14" i="97" s="1"/>
  <c r="C14" i="97"/>
  <c r="B14" i="97"/>
  <c r="G13" i="97"/>
  <c r="D13" i="97"/>
  <c r="H13" i="97" s="1"/>
  <c r="I13" i="97" s="1"/>
  <c r="C13" i="97"/>
  <c r="B13" i="97"/>
  <c r="G12" i="97"/>
  <c r="D12" i="97"/>
  <c r="H12" i="97" s="1"/>
  <c r="C12" i="97"/>
  <c r="B12" i="97"/>
  <c r="G11" i="97"/>
  <c r="D11" i="97"/>
  <c r="H11" i="97" s="1"/>
  <c r="B11" i="97"/>
  <c r="G10" i="97"/>
  <c r="D10" i="97"/>
  <c r="H10" i="97" s="1"/>
  <c r="C10" i="97"/>
  <c r="B10" i="97"/>
  <c r="E6" i="97"/>
  <c r="E5" i="97"/>
  <c r="I52" i="96"/>
  <c r="J52" i="96" s="1"/>
  <c r="H52" i="96"/>
  <c r="G52" i="96"/>
  <c r="D52" i="96"/>
  <c r="C52" i="96"/>
  <c r="B52" i="96"/>
  <c r="I51" i="96"/>
  <c r="J51" i="96" s="1"/>
  <c r="H51" i="96"/>
  <c r="G51" i="96"/>
  <c r="D51" i="96"/>
  <c r="C51" i="96"/>
  <c r="B51" i="96"/>
  <c r="I50" i="96"/>
  <c r="J50" i="96" s="1"/>
  <c r="H50" i="96"/>
  <c r="G50" i="96"/>
  <c r="D50" i="96"/>
  <c r="C50" i="96"/>
  <c r="B50" i="96"/>
  <c r="I49" i="96"/>
  <c r="J49" i="96" s="1"/>
  <c r="H49" i="96"/>
  <c r="G49" i="96"/>
  <c r="D49" i="96"/>
  <c r="C49" i="96"/>
  <c r="B49" i="96"/>
  <c r="I48" i="96"/>
  <c r="J48" i="96" s="1"/>
  <c r="H48" i="96"/>
  <c r="G48" i="96"/>
  <c r="D48" i="96"/>
  <c r="C48" i="96"/>
  <c r="B48" i="96"/>
  <c r="H47" i="96"/>
  <c r="I47" i="96" s="1"/>
  <c r="J47" i="96" s="1"/>
  <c r="G47" i="96"/>
  <c r="D47" i="96"/>
  <c r="C47" i="96"/>
  <c r="B47" i="96"/>
  <c r="G44" i="96"/>
  <c r="D44" i="96"/>
  <c r="H44" i="96" s="1"/>
  <c r="C44" i="96"/>
  <c r="B44" i="96"/>
  <c r="G43" i="96"/>
  <c r="D43" i="96"/>
  <c r="H43" i="96" s="1"/>
  <c r="C43" i="96"/>
  <c r="B43" i="96"/>
  <c r="G46" i="96"/>
  <c r="D46" i="96"/>
  <c r="H46" i="96" s="1"/>
  <c r="I46" i="96" s="1"/>
  <c r="C46" i="96"/>
  <c r="B46" i="96"/>
  <c r="G42" i="96"/>
  <c r="D42" i="96"/>
  <c r="H42" i="96" s="1"/>
  <c r="I42" i="96" s="1"/>
  <c r="C42" i="96"/>
  <c r="B42" i="96"/>
  <c r="G45" i="96"/>
  <c r="D45" i="96"/>
  <c r="H45" i="96" s="1"/>
  <c r="C45" i="96"/>
  <c r="B45" i="96"/>
  <c r="E38" i="96"/>
  <c r="E37" i="96"/>
  <c r="I34" i="96"/>
  <c r="J34" i="96" s="1"/>
  <c r="H34" i="96"/>
  <c r="G34" i="96"/>
  <c r="D34" i="96"/>
  <c r="C34" i="96"/>
  <c r="B34" i="96"/>
  <c r="I33" i="96"/>
  <c r="J33" i="96" s="1"/>
  <c r="H33" i="96"/>
  <c r="G33" i="96"/>
  <c r="D33" i="96"/>
  <c r="C33" i="96"/>
  <c r="B33" i="96"/>
  <c r="I32" i="96"/>
  <c r="J32" i="96" s="1"/>
  <c r="H32" i="96"/>
  <c r="G32" i="96"/>
  <c r="D32" i="96"/>
  <c r="C32" i="96"/>
  <c r="B32" i="96"/>
  <c r="I31" i="96"/>
  <c r="J31" i="96" s="1"/>
  <c r="H31" i="96"/>
  <c r="G31" i="96"/>
  <c r="D31" i="96"/>
  <c r="C31" i="96"/>
  <c r="B31" i="96"/>
  <c r="H30" i="96"/>
  <c r="G30" i="96"/>
  <c r="D30" i="96"/>
  <c r="C30" i="96"/>
  <c r="B30" i="96"/>
  <c r="I29" i="96"/>
  <c r="H29" i="96"/>
  <c r="G29" i="96"/>
  <c r="D29" i="96"/>
  <c r="C29" i="96"/>
  <c r="B29" i="96"/>
  <c r="I28" i="96"/>
  <c r="J28" i="96" s="1"/>
  <c r="H28" i="96"/>
  <c r="G28" i="96"/>
  <c r="D28" i="96"/>
  <c r="C28" i="96"/>
  <c r="B28" i="96"/>
  <c r="G27" i="96"/>
  <c r="D27" i="96"/>
  <c r="H27" i="96" s="1"/>
  <c r="C27" i="96"/>
  <c r="B27" i="96"/>
  <c r="G26" i="96"/>
  <c r="D26" i="96"/>
  <c r="H26" i="96" s="1"/>
  <c r="C26" i="96"/>
  <c r="B26" i="96"/>
  <c r="E21" i="96"/>
  <c r="I18" i="96"/>
  <c r="J18" i="96" s="1"/>
  <c r="H18" i="96"/>
  <c r="G18" i="96"/>
  <c r="D18" i="96"/>
  <c r="C18" i="96"/>
  <c r="B18" i="96"/>
  <c r="I17" i="96"/>
  <c r="J17" i="96" s="1"/>
  <c r="H17" i="96"/>
  <c r="G17" i="96"/>
  <c r="D17" i="96"/>
  <c r="C17" i="96"/>
  <c r="B17" i="96"/>
  <c r="I16" i="96"/>
  <c r="J16" i="96" s="1"/>
  <c r="H16" i="96"/>
  <c r="G16" i="96"/>
  <c r="D16" i="96"/>
  <c r="C16" i="96"/>
  <c r="B16" i="96"/>
  <c r="I14" i="96"/>
  <c r="H14" i="96"/>
  <c r="G14" i="96"/>
  <c r="D14" i="96"/>
  <c r="C14" i="96"/>
  <c r="B14" i="96"/>
  <c r="G15" i="96"/>
  <c r="D15" i="96"/>
  <c r="H15" i="96" s="1"/>
  <c r="I15" i="96" s="1"/>
  <c r="C15" i="96"/>
  <c r="B15" i="96"/>
  <c r="H13" i="96"/>
  <c r="I13" i="96" s="1"/>
  <c r="G13" i="96"/>
  <c r="D13" i="96"/>
  <c r="C13" i="96"/>
  <c r="B13" i="96"/>
  <c r="G12" i="96"/>
  <c r="D12" i="96"/>
  <c r="H12" i="96" s="1"/>
  <c r="C12" i="96"/>
  <c r="B12" i="96"/>
  <c r="G11" i="96"/>
  <c r="D11" i="96"/>
  <c r="H11" i="96" s="1"/>
  <c r="C11" i="96"/>
  <c r="B11" i="96"/>
  <c r="G10" i="96"/>
  <c r="D10" i="96"/>
  <c r="H10" i="96" s="1"/>
  <c r="C10" i="96"/>
  <c r="B10" i="96"/>
  <c r="E5" i="96"/>
  <c r="E6" i="96" s="1"/>
  <c r="B2" i="96"/>
  <c r="J35" i="99" l="1"/>
  <c r="I33" i="97"/>
  <c r="I45" i="97"/>
  <c r="I29" i="97"/>
  <c r="I10" i="97"/>
  <c r="I12" i="97"/>
  <c r="I31" i="97"/>
  <c r="I43" i="97"/>
  <c r="J16" i="99"/>
  <c r="I30" i="97"/>
  <c r="I32" i="97"/>
  <c r="J30" i="98"/>
  <c r="I47" i="97"/>
  <c r="I11" i="97"/>
  <c r="I12" i="96"/>
  <c r="J14" i="96"/>
  <c r="I10" i="96"/>
  <c r="I45" i="96"/>
  <c r="I44" i="96"/>
  <c r="I43" i="96"/>
  <c r="I26" i="96"/>
  <c r="J11" i="98"/>
  <c r="J15" i="99"/>
  <c r="J19" i="99"/>
  <c r="J13" i="99"/>
  <c r="J18" i="99"/>
  <c r="J17" i="99"/>
  <c r="J12" i="99"/>
  <c r="J10" i="99"/>
  <c r="J48" i="99"/>
  <c r="J51" i="99"/>
  <c r="J32" i="99"/>
  <c r="J11" i="99"/>
  <c r="J49" i="99"/>
  <c r="J31" i="99"/>
  <c r="J20" i="99"/>
  <c r="J21" i="99"/>
  <c r="J50" i="99"/>
  <c r="J14" i="99"/>
  <c r="J47" i="99"/>
  <c r="J32" i="98"/>
  <c r="J12" i="98"/>
  <c r="J29" i="96"/>
  <c r="J31" i="98"/>
  <c r="J10" i="98"/>
  <c r="I30" i="96"/>
  <c r="I27" i="96"/>
  <c r="I11" i="96"/>
  <c r="J46" i="96"/>
  <c r="J15" i="96"/>
  <c r="J13" i="96"/>
  <c r="E22" i="96"/>
  <c r="I52" i="95"/>
  <c r="J52" i="95" s="1"/>
  <c r="H52" i="95"/>
  <c r="G52" i="95"/>
  <c r="D52" i="95"/>
  <c r="C52" i="95"/>
  <c r="B52" i="95"/>
  <c r="I51" i="95"/>
  <c r="J51" i="95" s="1"/>
  <c r="H51" i="95"/>
  <c r="G51" i="95"/>
  <c r="D51" i="95"/>
  <c r="C51" i="95"/>
  <c r="B51" i="95"/>
  <c r="I50" i="95"/>
  <c r="J50" i="95" s="1"/>
  <c r="H50" i="95"/>
  <c r="G50" i="95"/>
  <c r="D50" i="95"/>
  <c r="C50" i="95"/>
  <c r="B50" i="95"/>
  <c r="I49" i="95"/>
  <c r="J49" i="95" s="1"/>
  <c r="H49" i="95"/>
  <c r="G49" i="95"/>
  <c r="D49" i="95"/>
  <c r="C49" i="95"/>
  <c r="B49" i="95"/>
  <c r="I48" i="95"/>
  <c r="J48" i="95" s="1"/>
  <c r="H48" i="95"/>
  <c r="G48" i="95"/>
  <c r="D48" i="95"/>
  <c r="C48" i="95"/>
  <c r="B48" i="95"/>
  <c r="G47" i="95"/>
  <c r="D47" i="95"/>
  <c r="H47" i="95" s="1"/>
  <c r="I47" i="95" s="1"/>
  <c r="C47" i="95"/>
  <c r="B47" i="95"/>
  <c r="G43" i="95"/>
  <c r="D43" i="95"/>
  <c r="H43" i="95" s="1"/>
  <c r="I43" i="95" s="1"/>
  <c r="C43" i="95"/>
  <c r="B43" i="95"/>
  <c r="G46" i="95"/>
  <c r="D46" i="95"/>
  <c r="H46" i="95" s="1"/>
  <c r="C46" i="95"/>
  <c r="B46" i="95"/>
  <c r="G45" i="95"/>
  <c r="D45" i="95"/>
  <c r="H45" i="95" s="1"/>
  <c r="C45" i="95"/>
  <c r="B45" i="95"/>
  <c r="G44" i="95"/>
  <c r="D44" i="95"/>
  <c r="H44" i="95" s="1"/>
  <c r="I44" i="95" s="1"/>
  <c r="C44" i="95"/>
  <c r="B44" i="95"/>
  <c r="E38" i="95"/>
  <c r="H34" i="95"/>
  <c r="G34" i="95"/>
  <c r="C34" i="95"/>
  <c r="B34" i="95"/>
  <c r="G32" i="95"/>
  <c r="D32" i="95"/>
  <c r="H32" i="95" s="1"/>
  <c r="C32" i="95"/>
  <c r="B32" i="95"/>
  <c r="G33" i="95"/>
  <c r="D33" i="95"/>
  <c r="H33" i="95" s="1"/>
  <c r="C33" i="95"/>
  <c r="B33" i="95"/>
  <c r="G31" i="95"/>
  <c r="D31" i="95"/>
  <c r="H31" i="95" s="1"/>
  <c r="C31" i="95"/>
  <c r="B31" i="95"/>
  <c r="G30" i="95"/>
  <c r="D30" i="95"/>
  <c r="H30" i="95" s="1"/>
  <c r="C30" i="95"/>
  <c r="B30" i="95"/>
  <c r="I35" i="95"/>
  <c r="H35" i="95"/>
  <c r="G35" i="95"/>
  <c r="D35" i="95"/>
  <c r="C35" i="95"/>
  <c r="B35" i="95"/>
  <c r="G29" i="95"/>
  <c r="D29" i="95"/>
  <c r="H29" i="95" s="1"/>
  <c r="C29" i="95"/>
  <c r="B29" i="95"/>
  <c r="G28" i="95"/>
  <c r="D28" i="95"/>
  <c r="H28" i="95" s="1"/>
  <c r="C28" i="95"/>
  <c r="B28" i="95"/>
  <c r="E23" i="95"/>
  <c r="E24" i="95" s="1"/>
  <c r="J35" i="95" s="1"/>
  <c r="I20" i="95"/>
  <c r="J20" i="95" s="1"/>
  <c r="H20" i="95"/>
  <c r="G20" i="95"/>
  <c r="D20" i="95"/>
  <c r="C20" i="95"/>
  <c r="B20" i="95"/>
  <c r="I19" i="95"/>
  <c r="J19" i="95" s="1"/>
  <c r="H19" i="95"/>
  <c r="G19" i="95"/>
  <c r="D19" i="95"/>
  <c r="C19" i="95"/>
  <c r="B19" i="95"/>
  <c r="I18" i="95"/>
  <c r="J18" i="95" s="1"/>
  <c r="H18" i="95"/>
  <c r="G18" i="95"/>
  <c r="D18" i="95"/>
  <c r="C18" i="95"/>
  <c r="B18" i="95"/>
  <c r="I17" i="95"/>
  <c r="J17" i="95" s="1"/>
  <c r="H17" i="95"/>
  <c r="G17" i="95"/>
  <c r="D17" i="95"/>
  <c r="C17" i="95"/>
  <c r="B17" i="95"/>
  <c r="I16" i="95"/>
  <c r="J16" i="95" s="1"/>
  <c r="H16" i="95"/>
  <c r="G16" i="95"/>
  <c r="D16" i="95"/>
  <c r="C16" i="95"/>
  <c r="B16" i="95"/>
  <c r="I15" i="95"/>
  <c r="J15" i="95" s="1"/>
  <c r="H15" i="95"/>
  <c r="G15" i="95"/>
  <c r="D15" i="95"/>
  <c r="C15" i="95"/>
  <c r="B15" i="95"/>
  <c r="G14" i="95"/>
  <c r="D14" i="95"/>
  <c r="H14" i="95" s="1"/>
  <c r="C14" i="95"/>
  <c r="B14" i="95"/>
  <c r="G13" i="95"/>
  <c r="D13" i="95"/>
  <c r="H13" i="95" s="1"/>
  <c r="C13" i="95"/>
  <c r="B13" i="95"/>
  <c r="G11" i="95"/>
  <c r="D11" i="95"/>
  <c r="H11" i="95" s="1"/>
  <c r="C11" i="95"/>
  <c r="B11" i="95"/>
  <c r="G12" i="95"/>
  <c r="D12" i="95"/>
  <c r="H12" i="95" s="1"/>
  <c r="B12" i="95"/>
  <c r="G10" i="95"/>
  <c r="D10" i="95"/>
  <c r="H10" i="95" s="1"/>
  <c r="I10" i="95" s="1"/>
  <c r="C10" i="95"/>
  <c r="B10" i="95"/>
  <c r="E5" i="95"/>
  <c r="E6" i="95" s="1"/>
  <c r="I52" i="94"/>
  <c r="J52" i="94" s="1"/>
  <c r="H52" i="94"/>
  <c r="G52" i="94"/>
  <c r="D52" i="94"/>
  <c r="C52" i="94"/>
  <c r="B52" i="94"/>
  <c r="I51" i="94"/>
  <c r="J51" i="94" s="1"/>
  <c r="H51" i="94"/>
  <c r="G51" i="94"/>
  <c r="D51" i="94"/>
  <c r="C51" i="94"/>
  <c r="B51" i="94"/>
  <c r="I50" i="94"/>
  <c r="J50" i="94" s="1"/>
  <c r="H50" i="94"/>
  <c r="G50" i="94"/>
  <c r="D50" i="94"/>
  <c r="C50" i="94"/>
  <c r="B50" i="94"/>
  <c r="I49" i="94"/>
  <c r="J49" i="94" s="1"/>
  <c r="H49" i="94"/>
  <c r="G49" i="94"/>
  <c r="D49" i="94"/>
  <c r="C49" i="94"/>
  <c r="B49" i="94"/>
  <c r="I48" i="94"/>
  <c r="J48" i="94" s="1"/>
  <c r="H48" i="94"/>
  <c r="G48" i="94"/>
  <c r="D48" i="94"/>
  <c r="C48" i="94"/>
  <c r="B48" i="94"/>
  <c r="G47" i="94"/>
  <c r="D47" i="94"/>
  <c r="H47" i="94" s="1"/>
  <c r="I47" i="94" s="1"/>
  <c r="J47" i="94" s="1"/>
  <c r="C47" i="94"/>
  <c r="B47" i="94"/>
  <c r="G46" i="94"/>
  <c r="D46" i="94"/>
  <c r="H46" i="94" s="1"/>
  <c r="C46" i="94"/>
  <c r="B46" i="94"/>
  <c r="G45" i="94"/>
  <c r="D45" i="94"/>
  <c r="H45" i="94" s="1"/>
  <c r="C45" i="94"/>
  <c r="B45" i="94"/>
  <c r="G44" i="94"/>
  <c r="D44" i="94"/>
  <c r="H44" i="94" s="1"/>
  <c r="C44" i="94"/>
  <c r="B44" i="94"/>
  <c r="G43" i="94"/>
  <c r="D43" i="94"/>
  <c r="H43" i="94" s="1"/>
  <c r="C43" i="94"/>
  <c r="B43" i="94"/>
  <c r="G42" i="94"/>
  <c r="D42" i="94"/>
  <c r="H42" i="94" s="1"/>
  <c r="C42" i="94"/>
  <c r="B42" i="94"/>
  <c r="E38" i="94"/>
  <c r="E37" i="94"/>
  <c r="I34" i="94"/>
  <c r="J34" i="94" s="1"/>
  <c r="H34" i="94"/>
  <c r="G34" i="94"/>
  <c r="D34" i="94"/>
  <c r="C34" i="94"/>
  <c r="B34" i="94"/>
  <c r="I33" i="94"/>
  <c r="J33" i="94" s="1"/>
  <c r="H33" i="94"/>
  <c r="G33" i="94"/>
  <c r="D33" i="94"/>
  <c r="C33" i="94"/>
  <c r="B33" i="94"/>
  <c r="I32" i="94"/>
  <c r="J32" i="94" s="1"/>
  <c r="H32" i="94"/>
  <c r="G32" i="94"/>
  <c r="D32" i="94"/>
  <c r="C32" i="94"/>
  <c r="B32" i="94"/>
  <c r="I31" i="94"/>
  <c r="J31" i="94" s="1"/>
  <c r="H31" i="94"/>
  <c r="G31" i="94"/>
  <c r="D31" i="94"/>
  <c r="C31" i="94"/>
  <c r="B31" i="94"/>
  <c r="G30" i="94"/>
  <c r="D30" i="94"/>
  <c r="H30" i="94" s="1"/>
  <c r="C30" i="94"/>
  <c r="B30" i="94"/>
  <c r="I29" i="94"/>
  <c r="J29" i="94" s="1"/>
  <c r="H29" i="94"/>
  <c r="G29" i="94"/>
  <c r="D29" i="94"/>
  <c r="C29" i="94"/>
  <c r="B29" i="94"/>
  <c r="J28" i="94"/>
  <c r="I28" i="94"/>
  <c r="H28" i="94"/>
  <c r="G28" i="94"/>
  <c r="D28" i="94"/>
  <c r="C28" i="94"/>
  <c r="B28" i="94"/>
  <c r="G27" i="94"/>
  <c r="D27" i="94"/>
  <c r="H27" i="94" s="1"/>
  <c r="I27" i="94" s="1"/>
  <c r="C27" i="94"/>
  <c r="B27" i="94"/>
  <c r="G26" i="94"/>
  <c r="D26" i="94"/>
  <c r="H26" i="94" s="1"/>
  <c r="C26" i="94"/>
  <c r="B26" i="94"/>
  <c r="E22" i="94"/>
  <c r="E21" i="94"/>
  <c r="I18" i="94"/>
  <c r="J18" i="94" s="1"/>
  <c r="H18" i="94"/>
  <c r="G18" i="94"/>
  <c r="D18" i="94"/>
  <c r="C18" i="94"/>
  <c r="B18" i="94"/>
  <c r="I17" i="94"/>
  <c r="J17" i="94" s="1"/>
  <c r="H17" i="94"/>
  <c r="G17" i="94"/>
  <c r="D17" i="94"/>
  <c r="C17" i="94"/>
  <c r="B17" i="94"/>
  <c r="I16" i="94"/>
  <c r="J16" i="94" s="1"/>
  <c r="H16" i="94"/>
  <c r="G16" i="94"/>
  <c r="D16" i="94"/>
  <c r="C16" i="94"/>
  <c r="B16" i="94"/>
  <c r="I15" i="94"/>
  <c r="J15" i="94" s="1"/>
  <c r="H15" i="94"/>
  <c r="G15" i="94"/>
  <c r="D15" i="94"/>
  <c r="C15" i="94"/>
  <c r="B15" i="94"/>
  <c r="G14" i="94"/>
  <c r="D14" i="94"/>
  <c r="H14" i="94" s="1"/>
  <c r="C14" i="94"/>
  <c r="B14" i="94"/>
  <c r="G13" i="94"/>
  <c r="D13" i="94"/>
  <c r="H13" i="94" s="1"/>
  <c r="I13" i="94" s="1"/>
  <c r="C13" i="94"/>
  <c r="B13" i="94"/>
  <c r="G12" i="94"/>
  <c r="D12" i="94"/>
  <c r="H12" i="94" s="1"/>
  <c r="C12" i="94"/>
  <c r="B12" i="94"/>
  <c r="G11" i="94"/>
  <c r="D11" i="94"/>
  <c r="H11" i="94" s="1"/>
  <c r="I11" i="94" s="1"/>
  <c r="C11" i="94"/>
  <c r="B11" i="94"/>
  <c r="G10" i="94"/>
  <c r="D10" i="94"/>
  <c r="H10" i="94" s="1"/>
  <c r="I10" i="94" s="1"/>
  <c r="C10" i="94"/>
  <c r="B10" i="94"/>
  <c r="E6" i="94"/>
  <c r="E5" i="94"/>
  <c r="B2" i="94"/>
  <c r="J45" i="97" l="1"/>
  <c r="J11" i="96"/>
  <c r="J43" i="97"/>
  <c r="J44" i="96"/>
  <c r="J26" i="96"/>
  <c r="J35" i="97"/>
  <c r="J12" i="97"/>
  <c r="J45" i="96"/>
  <c r="J14" i="97"/>
  <c r="J30" i="97"/>
  <c r="J32" i="97"/>
  <c r="J31" i="97"/>
  <c r="J27" i="96"/>
  <c r="J42" i="96"/>
  <c r="J13" i="97"/>
  <c r="J10" i="96"/>
  <c r="J43" i="96"/>
  <c r="J28" i="97"/>
  <c r="J12" i="96"/>
  <c r="J10" i="97"/>
  <c r="J29" i="97"/>
  <c r="J33" i="97"/>
  <c r="J47" i="97"/>
  <c r="J46" i="97"/>
  <c r="J44" i="97"/>
  <c r="J11" i="97"/>
  <c r="I26" i="94"/>
  <c r="I43" i="94"/>
  <c r="I14" i="94"/>
  <c r="I44" i="94"/>
  <c r="I45" i="94"/>
  <c r="I12" i="94"/>
  <c r="I30" i="94"/>
  <c r="I42" i="94"/>
  <c r="I46" i="94"/>
  <c r="I45" i="95"/>
  <c r="I46" i="95"/>
  <c r="I11" i="95"/>
  <c r="I14" i="95"/>
  <c r="I29" i="95"/>
  <c r="I32" i="95"/>
  <c r="I31" i="95"/>
  <c r="I13" i="95"/>
  <c r="J30" i="96"/>
  <c r="I30" i="95"/>
  <c r="I33" i="95"/>
  <c r="I28" i="95"/>
  <c r="I34" i="95"/>
  <c r="I12" i="95"/>
  <c r="J47" i="95"/>
  <c r="E39" i="95"/>
  <c r="G34" i="92"/>
  <c r="B34" i="92"/>
  <c r="C34" i="92"/>
  <c r="D34" i="92"/>
  <c r="H34" i="92" s="1"/>
  <c r="J43" i="94" l="1"/>
  <c r="J30" i="94"/>
  <c r="J44" i="94"/>
  <c r="J45" i="95"/>
  <c r="J11" i="94"/>
  <c r="J42" i="94"/>
  <c r="J12" i="94"/>
  <c r="J44" i="95"/>
  <c r="J13" i="94"/>
  <c r="J46" i="94"/>
  <c r="J45" i="94"/>
  <c r="J43" i="95"/>
  <c r="J10" i="94"/>
  <c r="J27" i="94"/>
  <c r="J32" i="95"/>
  <c r="J14" i="95"/>
  <c r="J14" i="94"/>
  <c r="J26" i="94"/>
  <c r="J13" i="95"/>
  <c r="J46" i="95"/>
  <c r="J11" i="95"/>
  <c r="J30" i="95"/>
  <c r="J34" i="95"/>
  <c r="J31" i="95"/>
  <c r="J12" i="95"/>
  <c r="J10" i="95"/>
  <c r="J28" i="95"/>
  <c r="J29" i="95"/>
  <c r="J33" i="95"/>
  <c r="I34" i="92"/>
  <c r="I52" i="92"/>
  <c r="J52" i="92" s="1"/>
  <c r="H52" i="92"/>
  <c r="G52" i="92"/>
  <c r="D52" i="92"/>
  <c r="C52" i="92"/>
  <c r="B52" i="92"/>
  <c r="I51" i="92"/>
  <c r="J51" i="92" s="1"/>
  <c r="H51" i="92"/>
  <c r="G51" i="92"/>
  <c r="D51" i="92"/>
  <c r="C51" i="92"/>
  <c r="B51" i="92"/>
  <c r="I50" i="92"/>
  <c r="J50" i="92" s="1"/>
  <c r="H50" i="92"/>
  <c r="G50" i="92"/>
  <c r="D50" i="92"/>
  <c r="C50" i="92"/>
  <c r="B50" i="92"/>
  <c r="I49" i="92"/>
  <c r="J49" i="92" s="1"/>
  <c r="H49" i="92"/>
  <c r="G49" i="92"/>
  <c r="D49" i="92"/>
  <c r="C49" i="92"/>
  <c r="B49" i="92"/>
  <c r="I48" i="92"/>
  <c r="J48" i="92" s="1"/>
  <c r="H48" i="92"/>
  <c r="G48" i="92"/>
  <c r="D48" i="92"/>
  <c r="C48" i="92"/>
  <c r="B48" i="92"/>
  <c r="G47" i="92"/>
  <c r="D47" i="92"/>
  <c r="H47" i="92" s="1"/>
  <c r="I47" i="92" s="1"/>
  <c r="C47" i="92"/>
  <c r="B47" i="92"/>
  <c r="G46" i="92"/>
  <c r="D46" i="92"/>
  <c r="H46" i="92" s="1"/>
  <c r="C46" i="92"/>
  <c r="B46" i="92"/>
  <c r="I45" i="92"/>
  <c r="H45" i="92"/>
  <c r="G45" i="92"/>
  <c r="D45" i="92"/>
  <c r="C45" i="92"/>
  <c r="B45" i="92"/>
  <c r="G44" i="92"/>
  <c r="D44" i="92"/>
  <c r="H44" i="92" s="1"/>
  <c r="C44" i="92"/>
  <c r="B44" i="92"/>
  <c r="G43" i="92"/>
  <c r="D43" i="92"/>
  <c r="H43" i="92" s="1"/>
  <c r="C43" i="92"/>
  <c r="B43" i="92"/>
  <c r="E38" i="92"/>
  <c r="E39" i="92" s="1"/>
  <c r="H35" i="92"/>
  <c r="G35" i="92"/>
  <c r="I35" i="92" s="1"/>
  <c r="C35" i="92"/>
  <c r="B35" i="92"/>
  <c r="G33" i="92"/>
  <c r="D33" i="92"/>
  <c r="H33" i="92" s="1"/>
  <c r="C33" i="92"/>
  <c r="B33" i="92"/>
  <c r="G32" i="92"/>
  <c r="D32" i="92"/>
  <c r="H32" i="92" s="1"/>
  <c r="I32" i="92" s="1"/>
  <c r="C32" i="92"/>
  <c r="B32" i="92"/>
  <c r="G31" i="92"/>
  <c r="D31" i="92"/>
  <c r="H31" i="92" s="1"/>
  <c r="C31" i="92"/>
  <c r="B31" i="92"/>
  <c r="H30" i="92"/>
  <c r="G30" i="92"/>
  <c r="D30" i="92"/>
  <c r="C30" i="92"/>
  <c r="B30" i="92"/>
  <c r="G29" i="92"/>
  <c r="D29" i="92"/>
  <c r="H29" i="92" s="1"/>
  <c r="C29" i="92"/>
  <c r="B29" i="92"/>
  <c r="G28" i="92"/>
  <c r="D28" i="92"/>
  <c r="H28" i="92" s="1"/>
  <c r="I28" i="92" s="1"/>
  <c r="C28" i="92"/>
  <c r="B28" i="92"/>
  <c r="E23" i="92"/>
  <c r="E24" i="92" s="1"/>
  <c r="I20" i="92"/>
  <c r="J20" i="92" s="1"/>
  <c r="H20" i="92"/>
  <c r="G20" i="92"/>
  <c r="D20" i="92"/>
  <c r="C20" i="92"/>
  <c r="B20" i="92"/>
  <c r="I19" i="92"/>
  <c r="J19" i="92" s="1"/>
  <c r="H19" i="92"/>
  <c r="G19" i="92"/>
  <c r="D19" i="92"/>
  <c r="C19" i="92"/>
  <c r="B19" i="92"/>
  <c r="I18" i="92"/>
  <c r="J18" i="92" s="1"/>
  <c r="H18" i="92"/>
  <c r="G18" i="92"/>
  <c r="D18" i="92"/>
  <c r="C18" i="92"/>
  <c r="B18" i="92"/>
  <c r="I17" i="92"/>
  <c r="J17" i="92" s="1"/>
  <c r="H17" i="92"/>
  <c r="G17" i="92"/>
  <c r="D17" i="92"/>
  <c r="C17" i="92"/>
  <c r="B17" i="92"/>
  <c r="I16" i="92"/>
  <c r="J16" i="92" s="1"/>
  <c r="H16" i="92"/>
  <c r="G16" i="92"/>
  <c r="D16" i="92"/>
  <c r="C16" i="92"/>
  <c r="B16" i="92"/>
  <c r="I15" i="92"/>
  <c r="J15" i="92" s="1"/>
  <c r="H15" i="92"/>
  <c r="G15" i="92"/>
  <c r="D15" i="92"/>
  <c r="C15" i="92"/>
  <c r="B15" i="92"/>
  <c r="G14" i="92"/>
  <c r="D14" i="92"/>
  <c r="H14" i="92" s="1"/>
  <c r="C14" i="92"/>
  <c r="B14" i="92"/>
  <c r="G13" i="92"/>
  <c r="D13" i="92"/>
  <c r="H13" i="92" s="1"/>
  <c r="I13" i="92" s="1"/>
  <c r="C13" i="92"/>
  <c r="B13" i="92"/>
  <c r="G12" i="92"/>
  <c r="D12" i="92"/>
  <c r="H12" i="92" s="1"/>
  <c r="C12" i="92"/>
  <c r="B12" i="92"/>
  <c r="G11" i="92"/>
  <c r="D11" i="92"/>
  <c r="H11" i="92" s="1"/>
  <c r="I11" i="92" s="1"/>
  <c r="B11" i="92"/>
  <c r="G10" i="92"/>
  <c r="D10" i="92"/>
  <c r="H10" i="92" s="1"/>
  <c r="C10" i="92"/>
  <c r="B10" i="92"/>
  <c r="E6" i="92"/>
  <c r="E5" i="92"/>
  <c r="I52" i="91"/>
  <c r="J52" i="91" s="1"/>
  <c r="H52" i="91"/>
  <c r="G52" i="91"/>
  <c r="D52" i="91"/>
  <c r="C52" i="91"/>
  <c r="B52" i="91"/>
  <c r="I51" i="91"/>
  <c r="J51" i="91" s="1"/>
  <c r="H51" i="91"/>
  <c r="G51" i="91"/>
  <c r="D51" i="91"/>
  <c r="C51" i="91"/>
  <c r="B51" i="91"/>
  <c r="I50" i="91"/>
  <c r="J50" i="91" s="1"/>
  <c r="H50" i="91"/>
  <c r="G50" i="91"/>
  <c r="D50" i="91"/>
  <c r="C50" i="91"/>
  <c r="B50" i="91"/>
  <c r="I49" i="91"/>
  <c r="J49" i="91" s="1"/>
  <c r="H49" i="91"/>
  <c r="G49" i="91"/>
  <c r="D49" i="91"/>
  <c r="C49" i="91"/>
  <c r="B49" i="91"/>
  <c r="I48" i="91"/>
  <c r="J48" i="91" s="1"/>
  <c r="H48" i="91"/>
  <c r="G48" i="91"/>
  <c r="D48" i="91"/>
  <c r="C48" i="91"/>
  <c r="B48" i="91"/>
  <c r="I47" i="91"/>
  <c r="H47" i="91"/>
  <c r="G47" i="91"/>
  <c r="D47" i="91"/>
  <c r="C47" i="91"/>
  <c r="B47" i="91"/>
  <c r="G46" i="91"/>
  <c r="D46" i="91"/>
  <c r="H46" i="91" s="1"/>
  <c r="C46" i="91"/>
  <c r="B46" i="91"/>
  <c r="G45" i="91"/>
  <c r="D45" i="91"/>
  <c r="H45" i="91" s="1"/>
  <c r="C45" i="91"/>
  <c r="B45" i="91"/>
  <c r="G44" i="91"/>
  <c r="D44" i="91"/>
  <c r="H44" i="91" s="1"/>
  <c r="C44" i="91"/>
  <c r="B44" i="91"/>
  <c r="G43" i="91"/>
  <c r="D43" i="91"/>
  <c r="H43" i="91" s="1"/>
  <c r="C43" i="91"/>
  <c r="B43" i="91"/>
  <c r="G42" i="91"/>
  <c r="D42" i="91"/>
  <c r="H42" i="91" s="1"/>
  <c r="C42" i="91"/>
  <c r="B42" i="91"/>
  <c r="E37" i="91"/>
  <c r="I34" i="91"/>
  <c r="J34" i="91" s="1"/>
  <c r="H34" i="91"/>
  <c r="G34" i="91"/>
  <c r="D34" i="91"/>
  <c r="C34" i="91"/>
  <c r="B34" i="91"/>
  <c r="I33" i="91"/>
  <c r="J33" i="91" s="1"/>
  <c r="H33" i="91"/>
  <c r="G33" i="91"/>
  <c r="D33" i="91"/>
  <c r="C33" i="91"/>
  <c r="B33" i="91"/>
  <c r="I32" i="91"/>
  <c r="J32" i="91" s="1"/>
  <c r="H32" i="91"/>
  <c r="G32" i="91"/>
  <c r="D32" i="91"/>
  <c r="C32" i="91"/>
  <c r="B32" i="91"/>
  <c r="I31" i="91"/>
  <c r="H31" i="91"/>
  <c r="G31" i="91"/>
  <c r="D31" i="91"/>
  <c r="C31" i="91"/>
  <c r="B31" i="91"/>
  <c r="I30" i="91"/>
  <c r="H30" i="91"/>
  <c r="G30" i="91"/>
  <c r="D30" i="91"/>
  <c r="C30" i="91"/>
  <c r="B30" i="91"/>
  <c r="I29" i="91"/>
  <c r="J29" i="91" s="1"/>
  <c r="H29" i="91"/>
  <c r="G29" i="91"/>
  <c r="D29" i="91"/>
  <c r="C29" i="91"/>
  <c r="B29" i="91"/>
  <c r="G28" i="91"/>
  <c r="D28" i="91"/>
  <c r="H28" i="91" s="1"/>
  <c r="I28" i="91" s="1"/>
  <c r="C28" i="91"/>
  <c r="B28" i="91"/>
  <c r="G27" i="91"/>
  <c r="D27" i="91"/>
  <c r="H27" i="91" s="1"/>
  <c r="C27" i="91"/>
  <c r="B27" i="91"/>
  <c r="H26" i="91"/>
  <c r="G26" i="91"/>
  <c r="D26" i="91"/>
  <c r="C26" i="91"/>
  <c r="B26" i="91"/>
  <c r="E22" i="91"/>
  <c r="E21" i="91"/>
  <c r="I18" i="91"/>
  <c r="J18" i="91" s="1"/>
  <c r="H18" i="91"/>
  <c r="G18" i="91"/>
  <c r="D18" i="91"/>
  <c r="C18" i="91"/>
  <c r="B18" i="91"/>
  <c r="I17" i="91"/>
  <c r="J17" i="91" s="1"/>
  <c r="H17" i="91"/>
  <c r="G17" i="91"/>
  <c r="D17" i="91"/>
  <c r="C17" i="91"/>
  <c r="B17" i="91"/>
  <c r="I16" i="91"/>
  <c r="J16" i="91" s="1"/>
  <c r="H16" i="91"/>
  <c r="G16" i="91"/>
  <c r="D16" i="91"/>
  <c r="C16" i="91"/>
  <c r="B16" i="91"/>
  <c r="I15" i="91"/>
  <c r="J15" i="91" s="1"/>
  <c r="H15" i="91"/>
  <c r="G15" i="91"/>
  <c r="D15" i="91"/>
  <c r="C15" i="91"/>
  <c r="B15" i="91"/>
  <c r="H14" i="91"/>
  <c r="G14" i="91"/>
  <c r="I14" i="91" s="1"/>
  <c r="D14" i="91"/>
  <c r="C14" i="91"/>
  <c r="B14" i="91"/>
  <c r="G13" i="91"/>
  <c r="D13" i="91"/>
  <c r="H13" i="91" s="1"/>
  <c r="C13" i="91"/>
  <c r="B13" i="91"/>
  <c r="G12" i="91"/>
  <c r="D12" i="91"/>
  <c r="H12" i="91" s="1"/>
  <c r="C12" i="91"/>
  <c r="B12" i="91"/>
  <c r="G11" i="91"/>
  <c r="D11" i="91"/>
  <c r="H11" i="91" s="1"/>
  <c r="I11" i="91" s="1"/>
  <c r="C11" i="91"/>
  <c r="B11" i="91"/>
  <c r="G10" i="91"/>
  <c r="D10" i="91"/>
  <c r="H10" i="91" s="1"/>
  <c r="I10" i="91" s="1"/>
  <c r="C10" i="91"/>
  <c r="B10" i="91"/>
  <c r="E5" i="91"/>
  <c r="B2" i="91"/>
  <c r="I13" i="91" l="1"/>
  <c r="I44" i="92"/>
  <c r="I43" i="91"/>
  <c r="I10" i="92"/>
  <c r="I14" i="92"/>
  <c r="I46" i="92"/>
  <c r="I45" i="91"/>
  <c r="J14" i="91"/>
  <c r="J47" i="91"/>
  <c r="I31" i="92"/>
  <c r="I30" i="92"/>
  <c r="I42" i="91"/>
  <c r="I44" i="91"/>
  <c r="I46" i="91"/>
  <c r="J31" i="91"/>
  <c r="J28" i="91"/>
  <c r="I27" i="91"/>
  <c r="I26" i="91"/>
  <c r="J26" i="91" s="1"/>
  <c r="I12" i="92"/>
  <c r="I29" i="92"/>
  <c r="J45" i="92"/>
  <c r="I43" i="92"/>
  <c r="J43" i="92" s="1"/>
  <c r="I33" i="92"/>
  <c r="I12" i="91"/>
  <c r="E38" i="91"/>
  <c r="E6" i="91"/>
  <c r="J30" i="91"/>
  <c r="G34" i="90"/>
  <c r="J44" i="92" l="1"/>
  <c r="J12" i="91"/>
  <c r="J34" i="92"/>
  <c r="J12" i="92"/>
  <c r="J45" i="91"/>
  <c r="J35" i="92"/>
  <c r="J46" i="92"/>
  <c r="J27" i="91"/>
  <c r="J44" i="91"/>
  <c r="J33" i="92"/>
  <c r="J47" i="92"/>
  <c r="J13" i="92"/>
  <c r="J14" i="92"/>
  <c r="J32" i="92"/>
  <c r="J43" i="91"/>
  <c r="J46" i="91"/>
  <c r="J42" i="91"/>
  <c r="J10" i="92"/>
  <c r="J30" i="92"/>
  <c r="J28" i="92"/>
  <c r="J31" i="92"/>
  <c r="J29" i="92"/>
  <c r="J11" i="92"/>
  <c r="J10" i="91"/>
  <c r="J13" i="91"/>
  <c r="J11" i="91"/>
  <c r="I51" i="90"/>
  <c r="J51" i="90" s="1"/>
  <c r="H51" i="90"/>
  <c r="G51" i="90"/>
  <c r="D51" i="90"/>
  <c r="C51" i="90"/>
  <c r="B51" i="90"/>
  <c r="I50" i="90"/>
  <c r="J50" i="90" s="1"/>
  <c r="H50" i="90"/>
  <c r="G50" i="90"/>
  <c r="D50" i="90"/>
  <c r="C50" i="90"/>
  <c r="B50" i="90"/>
  <c r="I49" i="90"/>
  <c r="J49" i="90" s="1"/>
  <c r="H49" i="90"/>
  <c r="G49" i="90"/>
  <c r="D49" i="90"/>
  <c r="C49" i="90"/>
  <c r="B49" i="90"/>
  <c r="I48" i="90"/>
  <c r="J48" i="90" s="1"/>
  <c r="H48" i="90"/>
  <c r="G48" i="90"/>
  <c r="D48" i="90"/>
  <c r="C48" i="90"/>
  <c r="B48" i="90"/>
  <c r="I47" i="90"/>
  <c r="J47" i="90" s="1"/>
  <c r="H47" i="90"/>
  <c r="G47" i="90"/>
  <c r="D47" i="90"/>
  <c r="C47" i="90"/>
  <c r="B47" i="90"/>
  <c r="G42" i="90"/>
  <c r="D42" i="90"/>
  <c r="H42" i="90" s="1"/>
  <c r="C42" i="90"/>
  <c r="B42" i="90"/>
  <c r="G46" i="90"/>
  <c r="D46" i="90"/>
  <c r="H46" i="90" s="1"/>
  <c r="C46" i="90"/>
  <c r="B46" i="90"/>
  <c r="G43" i="90"/>
  <c r="D43" i="90"/>
  <c r="H43" i="90" s="1"/>
  <c r="C43" i="90"/>
  <c r="B43" i="90"/>
  <c r="G45" i="90"/>
  <c r="D45" i="90"/>
  <c r="H45" i="90" s="1"/>
  <c r="I45" i="90" s="1"/>
  <c r="C45" i="90"/>
  <c r="B45" i="90"/>
  <c r="I44" i="90"/>
  <c r="H44" i="90"/>
  <c r="G44" i="90"/>
  <c r="D44" i="90"/>
  <c r="C44" i="90"/>
  <c r="B44" i="90"/>
  <c r="E37" i="90"/>
  <c r="E38" i="90" s="1"/>
  <c r="D34" i="90"/>
  <c r="H34" i="90" s="1"/>
  <c r="C34" i="90"/>
  <c r="B34" i="90"/>
  <c r="G32" i="90"/>
  <c r="D32" i="90"/>
  <c r="H32" i="90" s="1"/>
  <c r="C32" i="90"/>
  <c r="B32" i="90"/>
  <c r="G33" i="90"/>
  <c r="D33" i="90"/>
  <c r="H33" i="90" s="1"/>
  <c r="C33" i="90"/>
  <c r="B33" i="90"/>
  <c r="G30" i="90"/>
  <c r="D30" i="90"/>
  <c r="H30" i="90" s="1"/>
  <c r="C30" i="90"/>
  <c r="B30" i="90"/>
  <c r="G29" i="90"/>
  <c r="D29" i="90"/>
  <c r="H29" i="90" s="1"/>
  <c r="C29" i="90"/>
  <c r="B29" i="90"/>
  <c r="G31" i="90"/>
  <c r="D31" i="90"/>
  <c r="H31" i="90" s="1"/>
  <c r="C31" i="90"/>
  <c r="B31" i="90"/>
  <c r="G28" i="90"/>
  <c r="D28" i="90"/>
  <c r="H28" i="90" s="1"/>
  <c r="C28" i="90"/>
  <c r="B28" i="90"/>
  <c r="E23" i="90"/>
  <c r="E24" i="90" s="1"/>
  <c r="I20" i="90"/>
  <c r="J20" i="90" s="1"/>
  <c r="H20" i="90"/>
  <c r="G20" i="90"/>
  <c r="D20" i="90"/>
  <c r="C20" i="90"/>
  <c r="B20" i="90"/>
  <c r="I19" i="90"/>
  <c r="J19" i="90" s="1"/>
  <c r="H19" i="90"/>
  <c r="G19" i="90"/>
  <c r="D19" i="90"/>
  <c r="C19" i="90"/>
  <c r="B19" i="90"/>
  <c r="I18" i="90"/>
  <c r="J18" i="90" s="1"/>
  <c r="H18" i="90"/>
  <c r="G18" i="90"/>
  <c r="D18" i="90"/>
  <c r="C18" i="90"/>
  <c r="B18" i="90"/>
  <c r="I17" i="90"/>
  <c r="J17" i="90" s="1"/>
  <c r="H17" i="90"/>
  <c r="G17" i="90"/>
  <c r="D17" i="90"/>
  <c r="C17" i="90"/>
  <c r="B17" i="90"/>
  <c r="I16" i="90"/>
  <c r="J16" i="90" s="1"/>
  <c r="H16" i="90"/>
  <c r="G16" i="90"/>
  <c r="D16" i="90"/>
  <c r="C16" i="90"/>
  <c r="B16" i="90"/>
  <c r="I15" i="90"/>
  <c r="J15" i="90" s="1"/>
  <c r="H15" i="90"/>
  <c r="G15" i="90"/>
  <c r="D15" i="90"/>
  <c r="C15" i="90"/>
  <c r="B15" i="90"/>
  <c r="G11" i="90"/>
  <c r="D11" i="90"/>
  <c r="H11" i="90" s="1"/>
  <c r="I11" i="90" s="1"/>
  <c r="B11" i="90"/>
  <c r="I14" i="90"/>
  <c r="H14" i="90"/>
  <c r="G14" i="90"/>
  <c r="D14" i="90"/>
  <c r="C14" i="90"/>
  <c r="B14" i="90"/>
  <c r="G10" i="90"/>
  <c r="D10" i="90"/>
  <c r="H10" i="90" s="1"/>
  <c r="C10" i="90"/>
  <c r="B10" i="90"/>
  <c r="I13" i="90"/>
  <c r="H13" i="90"/>
  <c r="G13" i="90"/>
  <c r="D13" i="90"/>
  <c r="C13" i="90"/>
  <c r="B13" i="90"/>
  <c r="G12" i="90"/>
  <c r="D12" i="90"/>
  <c r="H12" i="90" s="1"/>
  <c r="C12" i="90"/>
  <c r="B12" i="90"/>
  <c r="E5" i="90"/>
  <c r="J14" i="90" s="1"/>
  <c r="I52" i="89"/>
  <c r="J52" i="89" s="1"/>
  <c r="H52" i="89"/>
  <c r="G52" i="89"/>
  <c r="D52" i="89"/>
  <c r="C52" i="89"/>
  <c r="B52" i="89"/>
  <c r="I51" i="89"/>
  <c r="J51" i="89" s="1"/>
  <c r="H51" i="89"/>
  <c r="G51" i="89"/>
  <c r="D51" i="89"/>
  <c r="C51" i="89"/>
  <c r="B51" i="89"/>
  <c r="I50" i="89"/>
  <c r="J50" i="89" s="1"/>
  <c r="H50" i="89"/>
  <c r="G50" i="89"/>
  <c r="D50" i="89"/>
  <c r="C50" i="89"/>
  <c r="B50" i="89"/>
  <c r="I49" i="89"/>
  <c r="J49" i="89" s="1"/>
  <c r="H49" i="89"/>
  <c r="G49" i="89"/>
  <c r="D49" i="89"/>
  <c r="C49" i="89"/>
  <c r="B49" i="89"/>
  <c r="I48" i="89"/>
  <c r="J48" i="89" s="1"/>
  <c r="H48" i="89"/>
  <c r="G48" i="89"/>
  <c r="D48" i="89"/>
  <c r="C48" i="89"/>
  <c r="B48" i="89"/>
  <c r="I47" i="89"/>
  <c r="H47" i="89"/>
  <c r="G47" i="89"/>
  <c r="D47" i="89"/>
  <c r="C47" i="89"/>
  <c r="B47" i="89"/>
  <c r="G45" i="89"/>
  <c r="D45" i="89"/>
  <c r="H45" i="89" s="1"/>
  <c r="C45" i="89"/>
  <c r="B45" i="89"/>
  <c r="G42" i="89"/>
  <c r="D42" i="89"/>
  <c r="H42" i="89" s="1"/>
  <c r="C42" i="89"/>
  <c r="B42" i="89"/>
  <c r="G46" i="89"/>
  <c r="D46" i="89"/>
  <c r="H46" i="89" s="1"/>
  <c r="I46" i="89" s="1"/>
  <c r="C46" i="89"/>
  <c r="B46" i="89"/>
  <c r="G44" i="89"/>
  <c r="D44" i="89"/>
  <c r="H44" i="89" s="1"/>
  <c r="C44" i="89"/>
  <c r="B44" i="89"/>
  <c r="G43" i="89"/>
  <c r="D43" i="89"/>
  <c r="H43" i="89" s="1"/>
  <c r="I43" i="89" s="1"/>
  <c r="C43" i="89"/>
  <c r="B43" i="89"/>
  <c r="E37" i="89"/>
  <c r="J47" i="89" s="1"/>
  <c r="I34" i="89"/>
  <c r="J34" i="89" s="1"/>
  <c r="H34" i="89"/>
  <c r="G34" i="89"/>
  <c r="D34" i="89"/>
  <c r="C34" i="89"/>
  <c r="B34" i="89"/>
  <c r="I33" i="89"/>
  <c r="J33" i="89" s="1"/>
  <c r="H33" i="89"/>
  <c r="G33" i="89"/>
  <c r="D33" i="89"/>
  <c r="C33" i="89"/>
  <c r="B33" i="89"/>
  <c r="I32" i="89"/>
  <c r="J32" i="89" s="1"/>
  <c r="H32" i="89"/>
  <c r="G32" i="89"/>
  <c r="D32" i="89"/>
  <c r="C32" i="89"/>
  <c r="B32" i="89"/>
  <c r="I31" i="89"/>
  <c r="J31" i="89" s="1"/>
  <c r="H31" i="89"/>
  <c r="G31" i="89"/>
  <c r="D31" i="89"/>
  <c r="C31" i="89"/>
  <c r="B31" i="89"/>
  <c r="I30" i="89"/>
  <c r="J30" i="89" s="1"/>
  <c r="H30" i="89"/>
  <c r="G30" i="89"/>
  <c r="D30" i="89"/>
  <c r="C30" i="89"/>
  <c r="B30" i="89"/>
  <c r="H29" i="89"/>
  <c r="I29" i="89" s="1"/>
  <c r="J29" i="89" s="1"/>
  <c r="G29" i="89"/>
  <c r="D29" i="89"/>
  <c r="C29" i="89"/>
  <c r="B29" i="89"/>
  <c r="G28" i="89"/>
  <c r="D28" i="89"/>
  <c r="H28" i="89" s="1"/>
  <c r="C28" i="89"/>
  <c r="B28" i="89"/>
  <c r="G26" i="89"/>
  <c r="D26" i="89"/>
  <c r="H26" i="89" s="1"/>
  <c r="C26" i="89"/>
  <c r="B26" i="89"/>
  <c r="G27" i="89"/>
  <c r="D27" i="89"/>
  <c r="H27" i="89" s="1"/>
  <c r="C27" i="89"/>
  <c r="B27" i="89"/>
  <c r="E22" i="89"/>
  <c r="E21" i="89"/>
  <c r="I18" i="89"/>
  <c r="J18" i="89" s="1"/>
  <c r="H18" i="89"/>
  <c r="G18" i="89"/>
  <c r="D18" i="89"/>
  <c r="C18" i="89"/>
  <c r="B18" i="89"/>
  <c r="I17" i="89"/>
  <c r="J17" i="89" s="1"/>
  <c r="H17" i="89"/>
  <c r="G17" i="89"/>
  <c r="D17" i="89"/>
  <c r="C17" i="89"/>
  <c r="B17" i="89"/>
  <c r="I16" i="89"/>
  <c r="J16" i="89" s="1"/>
  <c r="H16" i="89"/>
  <c r="G16" i="89"/>
  <c r="D16" i="89"/>
  <c r="C16" i="89"/>
  <c r="B16" i="89"/>
  <c r="I15" i="89"/>
  <c r="J15" i="89" s="1"/>
  <c r="H15" i="89"/>
  <c r="G15" i="89"/>
  <c r="D15" i="89"/>
  <c r="C15" i="89"/>
  <c r="B15" i="89"/>
  <c r="G13" i="89"/>
  <c r="D13" i="89"/>
  <c r="H13" i="89" s="1"/>
  <c r="C13" i="89"/>
  <c r="B13" i="89"/>
  <c r="G11" i="89"/>
  <c r="D11" i="89"/>
  <c r="H11" i="89" s="1"/>
  <c r="I11" i="89" s="1"/>
  <c r="C11" i="89"/>
  <c r="B11" i="89"/>
  <c r="G14" i="89"/>
  <c r="D14" i="89"/>
  <c r="H14" i="89" s="1"/>
  <c r="I14" i="89" s="1"/>
  <c r="C14" i="89"/>
  <c r="B14" i="89"/>
  <c r="G10" i="89"/>
  <c r="D10" i="89"/>
  <c r="H10" i="89" s="1"/>
  <c r="C10" i="89"/>
  <c r="B10" i="89"/>
  <c r="G12" i="89"/>
  <c r="D12" i="89"/>
  <c r="H12" i="89" s="1"/>
  <c r="I12" i="89" s="1"/>
  <c r="C12" i="89"/>
  <c r="B12" i="89"/>
  <c r="E5" i="89"/>
  <c r="B2" i="89"/>
  <c r="I28" i="89" l="1"/>
  <c r="E6" i="90"/>
  <c r="J13" i="90"/>
  <c r="I31" i="90"/>
  <c r="I12" i="90"/>
  <c r="I42" i="89"/>
  <c r="I45" i="89"/>
  <c r="I42" i="90"/>
  <c r="I43" i="90"/>
  <c r="I34" i="90"/>
  <c r="I30" i="90"/>
  <c r="I32" i="90"/>
  <c r="I33" i="90"/>
  <c r="I10" i="90"/>
  <c r="I44" i="89"/>
  <c r="I26" i="89"/>
  <c r="I13" i="89"/>
  <c r="I10" i="89"/>
  <c r="I29" i="90"/>
  <c r="I28" i="90"/>
  <c r="I46" i="90"/>
  <c r="J46" i="90" s="1"/>
  <c r="J44" i="90"/>
  <c r="J14" i="89"/>
  <c r="I27" i="89"/>
  <c r="E6" i="89"/>
  <c r="E38" i="89"/>
  <c r="I51" i="88"/>
  <c r="J51" i="88" s="1"/>
  <c r="H51" i="88"/>
  <c r="G51" i="88"/>
  <c r="D51" i="88"/>
  <c r="C51" i="88"/>
  <c r="B51" i="88"/>
  <c r="I50" i="88"/>
  <c r="J50" i="88" s="1"/>
  <c r="H50" i="88"/>
  <c r="G50" i="88"/>
  <c r="D50" i="88"/>
  <c r="C50" i="88"/>
  <c r="B50" i="88"/>
  <c r="I49" i="88"/>
  <c r="J49" i="88" s="1"/>
  <c r="H49" i="88"/>
  <c r="G49" i="88"/>
  <c r="D49" i="88"/>
  <c r="C49" i="88"/>
  <c r="B49" i="88"/>
  <c r="I48" i="88"/>
  <c r="J48" i="88" s="1"/>
  <c r="H48" i="88"/>
  <c r="G48" i="88"/>
  <c r="D48" i="88"/>
  <c r="C48" i="88"/>
  <c r="B48" i="88"/>
  <c r="I47" i="88"/>
  <c r="H47" i="88"/>
  <c r="G47" i="88"/>
  <c r="D47" i="88"/>
  <c r="C47" i="88"/>
  <c r="B47" i="88"/>
  <c r="G46" i="88"/>
  <c r="D46" i="88"/>
  <c r="H46" i="88" s="1"/>
  <c r="C46" i="88"/>
  <c r="B46" i="88"/>
  <c r="G45" i="88"/>
  <c r="D45" i="88"/>
  <c r="H45" i="88" s="1"/>
  <c r="C45" i="88"/>
  <c r="B45" i="88"/>
  <c r="G44" i="88"/>
  <c r="D44" i="88"/>
  <c r="H44" i="88" s="1"/>
  <c r="C44" i="88"/>
  <c r="B44" i="88"/>
  <c r="G43" i="88"/>
  <c r="D43" i="88"/>
  <c r="H43" i="88" s="1"/>
  <c r="C43" i="88"/>
  <c r="B43" i="88"/>
  <c r="I42" i="88"/>
  <c r="H42" i="88"/>
  <c r="G42" i="88"/>
  <c r="D42" i="88"/>
  <c r="C42" i="88"/>
  <c r="B42" i="88"/>
  <c r="E37" i="88"/>
  <c r="I34" i="88"/>
  <c r="J34" i="88" s="1"/>
  <c r="H34" i="88"/>
  <c r="G34" i="88"/>
  <c r="D34" i="88"/>
  <c r="C34" i="88"/>
  <c r="B34" i="88"/>
  <c r="G33" i="88"/>
  <c r="D33" i="88"/>
  <c r="H33" i="88" s="1"/>
  <c r="C33" i="88"/>
  <c r="B33" i="88"/>
  <c r="G28" i="88"/>
  <c r="D28" i="88"/>
  <c r="H28" i="88" s="1"/>
  <c r="C28" i="88"/>
  <c r="B28" i="88"/>
  <c r="G31" i="88"/>
  <c r="D31" i="88"/>
  <c r="H31" i="88" s="1"/>
  <c r="C31" i="88"/>
  <c r="B31" i="88"/>
  <c r="G29" i="88"/>
  <c r="D29" i="88"/>
  <c r="H29" i="88" s="1"/>
  <c r="C29" i="88"/>
  <c r="B29" i="88"/>
  <c r="G32" i="88"/>
  <c r="D32" i="88"/>
  <c r="H32" i="88" s="1"/>
  <c r="C32" i="88"/>
  <c r="B32" i="88"/>
  <c r="G30" i="88"/>
  <c r="D30" i="88"/>
  <c r="H30" i="88" s="1"/>
  <c r="C30" i="88"/>
  <c r="B30" i="88"/>
  <c r="E23" i="88"/>
  <c r="I20" i="88"/>
  <c r="J20" i="88" s="1"/>
  <c r="H20" i="88"/>
  <c r="G20" i="88"/>
  <c r="D20" i="88"/>
  <c r="C20" i="88"/>
  <c r="B20" i="88"/>
  <c r="I19" i="88"/>
  <c r="J19" i="88" s="1"/>
  <c r="H19" i="88"/>
  <c r="G19" i="88"/>
  <c r="D19" i="88"/>
  <c r="C19" i="88"/>
  <c r="B19" i="88"/>
  <c r="I18" i="88"/>
  <c r="J18" i="88" s="1"/>
  <c r="H18" i="88"/>
  <c r="G18" i="88"/>
  <c r="D18" i="88"/>
  <c r="C18" i="88"/>
  <c r="B18" i="88"/>
  <c r="I17" i="88"/>
  <c r="J17" i="88" s="1"/>
  <c r="H17" i="88"/>
  <c r="G17" i="88"/>
  <c r="D17" i="88"/>
  <c r="C17" i="88"/>
  <c r="B17" i="88"/>
  <c r="I16" i="88"/>
  <c r="J16" i="88" s="1"/>
  <c r="H16" i="88"/>
  <c r="G16" i="88"/>
  <c r="D16" i="88"/>
  <c r="C16" i="88"/>
  <c r="B16" i="88"/>
  <c r="I15" i="88"/>
  <c r="J15" i="88" s="1"/>
  <c r="H15" i="88"/>
  <c r="G15" i="88"/>
  <c r="D15" i="88"/>
  <c r="C15" i="88"/>
  <c r="B15" i="88"/>
  <c r="G14" i="88"/>
  <c r="D14" i="88"/>
  <c r="H14" i="88" s="1"/>
  <c r="B14" i="88"/>
  <c r="I13" i="88"/>
  <c r="H13" i="88"/>
  <c r="G13" i="88"/>
  <c r="D13" i="88"/>
  <c r="C13" i="88"/>
  <c r="B13" i="88"/>
  <c r="G12" i="88"/>
  <c r="D12" i="88"/>
  <c r="H12" i="88" s="1"/>
  <c r="I12" i="88" s="1"/>
  <c r="C12" i="88"/>
  <c r="B12" i="88"/>
  <c r="I11" i="88"/>
  <c r="H11" i="88"/>
  <c r="G11" i="88"/>
  <c r="D11" i="88"/>
  <c r="C11" i="88"/>
  <c r="B11" i="88"/>
  <c r="G10" i="88"/>
  <c r="D10" i="88"/>
  <c r="H10" i="88" s="1"/>
  <c r="I10" i="88" s="1"/>
  <c r="C10" i="88"/>
  <c r="B10" i="88"/>
  <c r="E5" i="88"/>
  <c r="I52" i="87"/>
  <c r="J52" i="87" s="1"/>
  <c r="H52" i="87"/>
  <c r="G52" i="87"/>
  <c r="D52" i="87"/>
  <c r="C52" i="87"/>
  <c r="B52" i="87"/>
  <c r="I51" i="87"/>
  <c r="J51" i="87" s="1"/>
  <c r="H51" i="87"/>
  <c r="G51" i="87"/>
  <c r="D51" i="87"/>
  <c r="C51" i="87"/>
  <c r="B51" i="87"/>
  <c r="I50" i="87"/>
  <c r="J50" i="87" s="1"/>
  <c r="H50" i="87"/>
  <c r="G50" i="87"/>
  <c r="D50" i="87"/>
  <c r="C50" i="87"/>
  <c r="B50" i="87"/>
  <c r="I49" i="87"/>
  <c r="J49" i="87" s="1"/>
  <c r="H49" i="87"/>
  <c r="G49" i="87"/>
  <c r="D49" i="87"/>
  <c r="C49" i="87"/>
  <c r="B49" i="87"/>
  <c r="I48" i="87"/>
  <c r="J48" i="87" s="1"/>
  <c r="H48" i="87"/>
  <c r="G48" i="87"/>
  <c r="D48" i="87"/>
  <c r="C48" i="87"/>
  <c r="B48" i="87"/>
  <c r="I47" i="87"/>
  <c r="H47" i="87"/>
  <c r="G47" i="87"/>
  <c r="D47" i="87"/>
  <c r="C47" i="87"/>
  <c r="B47" i="87"/>
  <c r="G46" i="87"/>
  <c r="D46" i="87"/>
  <c r="H46" i="87" s="1"/>
  <c r="C46" i="87"/>
  <c r="B46" i="87"/>
  <c r="G45" i="87"/>
  <c r="D45" i="87"/>
  <c r="H45" i="87" s="1"/>
  <c r="I45" i="87" s="1"/>
  <c r="C45" i="87"/>
  <c r="B45" i="87"/>
  <c r="G44" i="87"/>
  <c r="D44" i="87"/>
  <c r="H44" i="87" s="1"/>
  <c r="C44" i="87"/>
  <c r="B44" i="87"/>
  <c r="G43" i="87"/>
  <c r="D43" i="87"/>
  <c r="H43" i="87" s="1"/>
  <c r="C43" i="87"/>
  <c r="B43" i="87"/>
  <c r="G42" i="87"/>
  <c r="D42" i="87"/>
  <c r="H42" i="87" s="1"/>
  <c r="C42" i="87"/>
  <c r="B42" i="87"/>
  <c r="E37" i="87"/>
  <c r="I34" i="87"/>
  <c r="J34" i="87" s="1"/>
  <c r="H34" i="87"/>
  <c r="G34" i="87"/>
  <c r="D34" i="87"/>
  <c r="C34" i="87"/>
  <c r="B34" i="87"/>
  <c r="I33" i="87"/>
  <c r="J33" i="87" s="1"/>
  <c r="H33" i="87"/>
  <c r="G33" i="87"/>
  <c r="D33" i="87"/>
  <c r="C33" i="87"/>
  <c r="B33" i="87"/>
  <c r="I32" i="87"/>
  <c r="J32" i="87" s="1"/>
  <c r="H32" i="87"/>
  <c r="G32" i="87"/>
  <c r="D32" i="87"/>
  <c r="C32" i="87"/>
  <c r="B32" i="87"/>
  <c r="I31" i="87"/>
  <c r="J31" i="87" s="1"/>
  <c r="H31" i="87"/>
  <c r="G31" i="87"/>
  <c r="D31" i="87"/>
  <c r="C31" i="87"/>
  <c r="B31" i="87"/>
  <c r="I30" i="87"/>
  <c r="J30" i="87" s="1"/>
  <c r="H30" i="87"/>
  <c r="G30" i="87"/>
  <c r="D30" i="87"/>
  <c r="C30" i="87"/>
  <c r="B30" i="87"/>
  <c r="I29" i="87"/>
  <c r="J29" i="87" s="1"/>
  <c r="H29" i="87"/>
  <c r="G29" i="87"/>
  <c r="D29" i="87"/>
  <c r="C29" i="87"/>
  <c r="B29" i="87"/>
  <c r="H28" i="87"/>
  <c r="I28" i="87" s="1"/>
  <c r="G28" i="87"/>
  <c r="C28" i="87"/>
  <c r="B28" i="87"/>
  <c r="I27" i="87"/>
  <c r="J27" i="87" s="1"/>
  <c r="H27" i="87"/>
  <c r="G27" i="87"/>
  <c r="D27" i="87"/>
  <c r="C27" i="87"/>
  <c r="B27" i="87"/>
  <c r="G26" i="87"/>
  <c r="D26" i="87"/>
  <c r="H26" i="87" s="1"/>
  <c r="C26" i="87"/>
  <c r="B26" i="87"/>
  <c r="E22" i="87"/>
  <c r="E21" i="87"/>
  <c r="I18" i="87"/>
  <c r="J18" i="87" s="1"/>
  <c r="H18" i="87"/>
  <c r="G18" i="87"/>
  <c r="D18" i="87"/>
  <c r="C18" i="87"/>
  <c r="B18" i="87"/>
  <c r="I17" i="87"/>
  <c r="J17" i="87" s="1"/>
  <c r="H17" i="87"/>
  <c r="G17" i="87"/>
  <c r="D17" i="87"/>
  <c r="C17" i="87"/>
  <c r="B17" i="87"/>
  <c r="I16" i="87"/>
  <c r="J16" i="87" s="1"/>
  <c r="H16" i="87"/>
  <c r="G16" i="87"/>
  <c r="D16" i="87"/>
  <c r="C16" i="87"/>
  <c r="B16" i="87"/>
  <c r="I15" i="87"/>
  <c r="J15" i="87" s="1"/>
  <c r="H15" i="87"/>
  <c r="G15" i="87"/>
  <c r="D15" i="87"/>
  <c r="C15" i="87"/>
  <c r="B15" i="87"/>
  <c r="I14" i="87"/>
  <c r="J14" i="87" s="1"/>
  <c r="H14" i="87"/>
  <c r="G14" i="87"/>
  <c r="D14" i="87"/>
  <c r="C14" i="87"/>
  <c r="B14" i="87"/>
  <c r="G13" i="87"/>
  <c r="D13" i="87"/>
  <c r="H13" i="87" s="1"/>
  <c r="I13" i="87" s="1"/>
  <c r="C13" i="87"/>
  <c r="B13" i="87"/>
  <c r="G12" i="87"/>
  <c r="D12" i="87"/>
  <c r="H12" i="87" s="1"/>
  <c r="C12" i="87"/>
  <c r="B12" i="87"/>
  <c r="G11" i="87"/>
  <c r="D11" i="87"/>
  <c r="H11" i="87" s="1"/>
  <c r="C11" i="87"/>
  <c r="B11" i="87"/>
  <c r="I10" i="87"/>
  <c r="H10" i="87"/>
  <c r="G10" i="87"/>
  <c r="D10" i="87"/>
  <c r="C10" i="87"/>
  <c r="B10" i="87"/>
  <c r="E5" i="87"/>
  <c r="B2" i="87"/>
  <c r="I44" i="87" l="1"/>
  <c r="J11" i="90"/>
  <c r="J26" i="89"/>
  <c r="J12" i="89"/>
  <c r="J46" i="89"/>
  <c r="J28" i="89"/>
  <c r="J12" i="90"/>
  <c r="I33" i="88"/>
  <c r="J27" i="89"/>
  <c r="J10" i="89"/>
  <c r="J42" i="90"/>
  <c r="J10" i="90"/>
  <c r="J45" i="89"/>
  <c r="J44" i="89"/>
  <c r="J43" i="90"/>
  <c r="J30" i="90"/>
  <c r="J32" i="90"/>
  <c r="J34" i="90"/>
  <c r="J29" i="90"/>
  <c r="J33" i="90"/>
  <c r="J31" i="90"/>
  <c r="J28" i="90"/>
  <c r="J43" i="89"/>
  <c r="J42" i="89"/>
  <c r="J13" i="89"/>
  <c r="J11" i="89"/>
  <c r="J45" i="90"/>
  <c r="I28" i="88"/>
  <c r="J47" i="88"/>
  <c r="J11" i="88"/>
  <c r="I46" i="88"/>
  <c r="E24" i="88"/>
  <c r="J32" i="88"/>
  <c r="I43" i="88"/>
  <c r="I46" i="87"/>
  <c r="J13" i="88"/>
  <c r="J42" i="88"/>
  <c r="I45" i="88"/>
  <c r="I30" i="88"/>
  <c r="I29" i="88"/>
  <c r="I31" i="88"/>
  <c r="J10" i="87"/>
  <c r="I11" i="87"/>
  <c r="I12" i="87"/>
  <c r="I14" i="88"/>
  <c r="J14" i="88" s="1"/>
  <c r="I44" i="88"/>
  <c r="I32" i="88"/>
  <c r="E38" i="88"/>
  <c r="E6" i="88"/>
  <c r="I43" i="87"/>
  <c r="J43" i="87" s="1"/>
  <c r="I26" i="87"/>
  <c r="J26" i="87" s="1"/>
  <c r="I42" i="87"/>
  <c r="E6" i="87"/>
  <c r="E38" i="87"/>
  <c r="J47" i="87"/>
  <c r="B46" i="85"/>
  <c r="C46" i="85"/>
  <c r="D46" i="85"/>
  <c r="H46" i="85" s="1"/>
  <c r="G46" i="85"/>
  <c r="J13" i="87" l="1"/>
  <c r="J28" i="87"/>
  <c r="J42" i="87"/>
  <c r="J44" i="87"/>
  <c r="J33" i="88"/>
  <c r="J30" i="88"/>
  <c r="J31" i="88"/>
  <c r="J29" i="88"/>
  <c r="J46" i="88"/>
  <c r="J28" i="88"/>
  <c r="J43" i="88"/>
  <c r="J44" i="88"/>
  <c r="J10" i="88"/>
  <c r="J12" i="87"/>
  <c r="J11" i="87"/>
  <c r="J12" i="88"/>
  <c r="J45" i="88"/>
  <c r="J45" i="87"/>
  <c r="J46" i="87"/>
  <c r="I46" i="85"/>
  <c r="B2" i="84"/>
  <c r="E23" i="84"/>
  <c r="E24" i="84"/>
  <c r="E5" i="84" l="1"/>
  <c r="B2" i="85"/>
  <c r="I52" i="85"/>
  <c r="J52" i="85" s="1"/>
  <c r="H52" i="85"/>
  <c r="G52" i="85"/>
  <c r="D52" i="85"/>
  <c r="C52" i="85"/>
  <c r="B52" i="85"/>
  <c r="I51" i="85"/>
  <c r="J51" i="85" s="1"/>
  <c r="H51" i="85"/>
  <c r="G51" i="85"/>
  <c r="D51" i="85"/>
  <c r="C51" i="85"/>
  <c r="B51" i="85"/>
  <c r="I50" i="85"/>
  <c r="J50" i="85" s="1"/>
  <c r="H50" i="85"/>
  <c r="G50" i="85"/>
  <c r="D50" i="85"/>
  <c r="C50" i="85"/>
  <c r="B50" i="85"/>
  <c r="I49" i="85"/>
  <c r="J49" i="85" s="1"/>
  <c r="H49" i="85"/>
  <c r="G49" i="85"/>
  <c r="D49" i="85"/>
  <c r="C49" i="85"/>
  <c r="B49" i="85"/>
  <c r="I48" i="85"/>
  <c r="J48" i="85" s="1"/>
  <c r="H48" i="85"/>
  <c r="G48" i="85"/>
  <c r="D48" i="85"/>
  <c r="C48" i="85"/>
  <c r="B48" i="85"/>
  <c r="I47" i="85"/>
  <c r="H47" i="85"/>
  <c r="G47" i="85"/>
  <c r="D47" i="85"/>
  <c r="C47" i="85"/>
  <c r="B47" i="85"/>
  <c r="G45" i="85"/>
  <c r="D45" i="85"/>
  <c r="H45" i="85" s="1"/>
  <c r="C45" i="85"/>
  <c r="B45" i="85"/>
  <c r="I44" i="85"/>
  <c r="H44" i="85"/>
  <c r="G44" i="85"/>
  <c r="D44" i="85"/>
  <c r="C44" i="85"/>
  <c r="B44" i="85"/>
  <c r="G43" i="85"/>
  <c r="D43" i="85"/>
  <c r="H43" i="85" s="1"/>
  <c r="C43" i="85"/>
  <c r="B43" i="85"/>
  <c r="G42" i="85"/>
  <c r="D42" i="85"/>
  <c r="H42" i="85" s="1"/>
  <c r="C42" i="85"/>
  <c r="B42" i="85"/>
  <c r="E37" i="85"/>
  <c r="E38" i="85" s="1"/>
  <c r="I34" i="85"/>
  <c r="J34" i="85" s="1"/>
  <c r="H34" i="85"/>
  <c r="G34" i="85"/>
  <c r="D34" i="85"/>
  <c r="C34" i="85"/>
  <c r="B34" i="85"/>
  <c r="I33" i="85"/>
  <c r="J33" i="85" s="1"/>
  <c r="H33" i="85"/>
  <c r="G33" i="85"/>
  <c r="D33" i="85"/>
  <c r="C33" i="85"/>
  <c r="B33" i="85"/>
  <c r="I32" i="85"/>
  <c r="J32" i="85" s="1"/>
  <c r="H32" i="85"/>
  <c r="G32" i="85"/>
  <c r="D32" i="85"/>
  <c r="C32" i="85"/>
  <c r="B32" i="85"/>
  <c r="I31" i="85"/>
  <c r="H31" i="85"/>
  <c r="G31" i="85"/>
  <c r="D31" i="85"/>
  <c r="C31" i="85"/>
  <c r="B31" i="85"/>
  <c r="I30" i="85"/>
  <c r="H30" i="85"/>
  <c r="G30" i="85"/>
  <c r="D30" i="85"/>
  <c r="C30" i="85"/>
  <c r="B30" i="85"/>
  <c r="I29" i="85"/>
  <c r="H29" i="85"/>
  <c r="G29" i="85"/>
  <c r="D29" i="85"/>
  <c r="C29" i="85"/>
  <c r="B29" i="85"/>
  <c r="I28" i="85"/>
  <c r="H28" i="85"/>
  <c r="G28" i="85"/>
  <c r="D28" i="85"/>
  <c r="C28" i="85"/>
  <c r="B28" i="85"/>
  <c r="I27" i="85"/>
  <c r="H27" i="85"/>
  <c r="G27" i="85"/>
  <c r="D27" i="85"/>
  <c r="C27" i="85"/>
  <c r="B27" i="85"/>
  <c r="G26" i="85"/>
  <c r="D26" i="85"/>
  <c r="H26" i="85" s="1"/>
  <c r="C26" i="85"/>
  <c r="B26" i="85"/>
  <c r="E21" i="85"/>
  <c r="E22" i="85" s="1"/>
  <c r="I18" i="85"/>
  <c r="J18" i="85" s="1"/>
  <c r="H18" i="85"/>
  <c r="G18" i="85"/>
  <c r="D18" i="85"/>
  <c r="C18" i="85"/>
  <c r="B18" i="85"/>
  <c r="I17" i="85"/>
  <c r="J17" i="85" s="1"/>
  <c r="H17" i="85"/>
  <c r="G17" i="85"/>
  <c r="D17" i="85"/>
  <c r="C17" i="85"/>
  <c r="B17" i="85"/>
  <c r="I16" i="85"/>
  <c r="J16" i="85" s="1"/>
  <c r="H16" i="85"/>
  <c r="G16" i="85"/>
  <c r="D16" i="85"/>
  <c r="C16" i="85"/>
  <c r="B16" i="85"/>
  <c r="I15" i="85"/>
  <c r="J15" i="85" s="1"/>
  <c r="H15" i="85"/>
  <c r="G15" i="85"/>
  <c r="D15" i="85"/>
  <c r="C15" i="85"/>
  <c r="B15" i="85"/>
  <c r="I14" i="85"/>
  <c r="H14" i="85"/>
  <c r="G14" i="85"/>
  <c r="D14" i="85"/>
  <c r="C14" i="85"/>
  <c r="B14" i="85"/>
  <c r="I13" i="85"/>
  <c r="H13" i="85"/>
  <c r="G13" i="85"/>
  <c r="D13" i="85"/>
  <c r="C13" i="85"/>
  <c r="B13" i="85"/>
  <c r="G12" i="85"/>
  <c r="D12" i="85"/>
  <c r="H12" i="85" s="1"/>
  <c r="I12" i="85" s="1"/>
  <c r="C12" i="85"/>
  <c r="B12" i="85"/>
  <c r="G11" i="85"/>
  <c r="D11" i="85"/>
  <c r="H11" i="85" s="1"/>
  <c r="C11" i="85"/>
  <c r="B11" i="85"/>
  <c r="I10" i="85"/>
  <c r="H10" i="85"/>
  <c r="G10" i="85"/>
  <c r="D10" i="85"/>
  <c r="C10" i="85"/>
  <c r="B10" i="85"/>
  <c r="E5" i="85"/>
  <c r="E6" i="85" s="1"/>
  <c r="I51" i="84"/>
  <c r="J51" i="84" s="1"/>
  <c r="H51" i="84"/>
  <c r="G51" i="84"/>
  <c r="D51" i="84"/>
  <c r="C51" i="84"/>
  <c r="B51" i="84"/>
  <c r="I50" i="84"/>
  <c r="J50" i="84" s="1"/>
  <c r="H50" i="84"/>
  <c r="G50" i="84"/>
  <c r="D50" i="84"/>
  <c r="C50" i="84"/>
  <c r="B50" i="84"/>
  <c r="I49" i="84"/>
  <c r="J49" i="84" s="1"/>
  <c r="H49" i="84"/>
  <c r="G49" i="84"/>
  <c r="D49" i="84"/>
  <c r="C49" i="84"/>
  <c r="B49" i="84"/>
  <c r="I48" i="84"/>
  <c r="J48" i="84" s="1"/>
  <c r="H48" i="84"/>
  <c r="G48" i="84"/>
  <c r="D48" i="84"/>
  <c r="C48" i="84"/>
  <c r="B48" i="84"/>
  <c r="I47" i="84"/>
  <c r="H47" i="84"/>
  <c r="G47" i="84"/>
  <c r="D47" i="84"/>
  <c r="C47" i="84"/>
  <c r="B47" i="84"/>
  <c r="I46" i="84"/>
  <c r="H46" i="84"/>
  <c r="G46" i="84"/>
  <c r="D46" i="84"/>
  <c r="C46" i="84"/>
  <c r="B46" i="84"/>
  <c r="G45" i="84"/>
  <c r="D45" i="84"/>
  <c r="H45" i="84" s="1"/>
  <c r="C45" i="84"/>
  <c r="B45" i="84"/>
  <c r="G44" i="84"/>
  <c r="D44" i="84"/>
  <c r="H44" i="84" s="1"/>
  <c r="C44" i="84"/>
  <c r="B44" i="84"/>
  <c r="G43" i="84"/>
  <c r="D43" i="84"/>
  <c r="H43" i="84" s="1"/>
  <c r="C43" i="84"/>
  <c r="B43" i="84"/>
  <c r="I42" i="84"/>
  <c r="H42" i="84"/>
  <c r="G42" i="84"/>
  <c r="D42" i="84"/>
  <c r="C42" i="84"/>
  <c r="B42" i="84"/>
  <c r="E37" i="84"/>
  <c r="E38" i="84" s="1"/>
  <c r="I34" i="84"/>
  <c r="J34" i="84" s="1"/>
  <c r="H34" i="84"/>
  <c r="G34" i="84"/>
  <c r="D34" i="84"/>
  <c r="C34" i="84"/>
  <c r="B34" i="84"/>
  <c r="I33" i="84"/>
  <c r="J33" i="84" s="1"/>
  <c r="H33" i="84"/>
  <c r="G33" i="84"/>
  <c r="D33" i="84"/>
  <c r="C33" i="84"/>
  <c r="B33" i="84"/>
  <c r="I32" i="84"/>
  <c r="J32" i="84" s="1"/>
  <c r="H32" i="84"/>
  <c r="G32" i="84"/>
  <c r="D32" i="84"/>
  <c r="C32" i="84"/>
  <c r="B32" i="84"/>
  <c r="G31" i="84"/>
  <c r="D31" i="84"/>
  <c r="H31" i="84" s="1"/>
  <c r="I31" i="84" s="1"/>
  <c r="C31" i="84"/>
  <c r="B31" i="84"/>
  <c r="G30" i="84"/>
  <c r="D30" i="84"/>
  <c r="H30" i="84" s="1"/>
  <c r="C30" i="84"/>
  <c r="B30" i="84"/>
  <c r="G29" i="84"/>
  <c r="D29" i="84"/>
  <c r="H29" i="84" s="1"/>
  <c r="C29" i="84"/>
  <c r="B29" i="84"/>
  <c r="G28" i="84"/>
  <c r="D28" i="84"/>
  <c r="H28" i="84" s="1"/>
  <c r="C28" i="84"/>
  <c r="B28" i="84"/>
  <c r="I20" i="84"/>
  <c r="J20" i="84" s="1"/>
  <c r="H20" i="84"/>
  <c r="G20" i="84"/>
  <c r="D20" i="84"/>
  <c r="C20" i="84"/>
  <c r="B20" i="84"/>
  <c r="I19" i="84"/>
  <c r="J19" i="84" s="1"/>
  <c r="H19" i="84"/>
  <c r="G19" i="84"/>
  <c r="D19" i="84"/>
  <c r="C19" i="84"/>
  <c r="B19" i="84"/>
  <c r="I18" i="84"/>
  <c r="J18" i="84" s="1"/>
  <c r="H18" i="84"/>
  <c r="G18" i="84"/>
  <c r="D18" i="84"/>
  <c r="C18" i="84"/>
  <c r="B18" i="84"/>
  <c r="I17" i="84"/>
  <c r="J17" i="84" s="1"/>
  <c r="H17" i="84"/>
  <c r="G17" i="84"/>
  <c r="D17" i="84"/>
  <c r="C17" i="84"/>
  <c r="B17" i="84"/>
  <c r="I16" i="84"/>
  <c r="J16" i="84" s="1"/>
  <c r="H16" i="84"/>
  <c r="G16" i="84"/>
  <c r="D16" i="84"/>
  <c r="C16" i="84"/>
  <c r="B16" i="84"/>
  <c r="I15" i="84"/>
  <c r="J15" i="84" s="1"/>
  <c r="H15" i="84"/>
  <c r="G15" i="84"/>
  <c r="D15" i="84"/>
  <c r="C15" i="84"/>
  <c r="B15" i="84"/>
  <c r="G14" i="84"/>
  <c r="D14" i="84"/>
  <c r="H14" i="84" s="1"/>
  <c r="B14" i="84"/>
  <c r="I13" i="84"/>
  <c r="J13" i="84" s="1"/>
  <c r="H13" i="84"/>
  <c r="G13" i="84"/>
  <c r="D13" i="84"/>
  <c r="C13" i="84"/>
  <c r="B13" i="84"/>
  <c r="G12" i="84"/>
  <c r="D12" i="84"/>
  <c r="H12" i="84" s="1"/>
  <c r="C12" i="84"/>
  <c r="B12" i="84"/>
  <c r="I11" i="84"/>
  <c r="H11" i="84"/>
  <c r="G11" i="84"/>
  <c r="D11" i="84"/>
  <c r="C11" i="84"/>
  <c r="B11" i="84"/>
  <c r="G10" i="84"/>
  <c r="D10" i="84"/>
  <c r="H10" i="84" s="1"/>
  <c r="C10" i="84"/>
  <c r="B10" i="84"/>
  <c r="E6" i="84"/>
  <c r="J47" i="84" l="1"/>
  <c r="I12" i="84"/>
  <c r="J11" i="84"/>
  <c r="I45" i="84"/>
  <c r="J46" i="84"/>
  <c r="J42" i="84"/>
  <c r="I29" i="84"/>
  <c r="I14" i="84"/>
  <c r="I28" i="84"/>
  <c r="I44" i="84"/>
  <c r="I10" i="84"/>
  <c r="I30" i="84"/>
  <c r="I43" i="84"/>
  <c r="J28" i="85"/>
  <c r="J30" i="85"/>
  <c r="J27" i="85"/>
  <c r="J29" i="85"/>
  <c r="J31" i="85"/>
  <c r="I26" i="85"/>
  <c r="J26" i="85" s="1"/>
  <c r="J44" i="85"/>
  <c r="J10" i="85"/>
  <c r="J14" i="85"/>
  <c r="J13" i="85"/>
  <c r="J47" i="85"/>
  <c r="I11" i="85"/>
  <c r="J12" i="85" s="1"/>
  <c r="I42" i="85"/>
  <c r="I45" i="85"/>
  <c r="I43" i="85"/>
  <c r="I52" i="51"/>
  <c r="J52" i="51" s="1"/>
  <c r="H52" i="51"/>
  <c r="G52" i="51"/>
  <c r="D52" i="51"/>
  <c r="C52" i="51"/>
  <c r="B52" i="51"/>
  <c r="I51" i="51"/>
  <c r="J51" i="51" s="1"/>
  <c r="H51" i="51"/>
  <c r="G51" i="51"/>
  <c r="D51" i="51"/>
  <c r="C51" i="51"/>
  <c r="B51" i="51"/>
  <c r="I47" i="51"/>
  <c r="J47" i="51" s="1"/>
  <c r="H47" i="51"/>
  <c r="G47" i="51"/>
  <c r="D47" i="51"/>
  <c r="C47" i="51"/>
  <c r="B47" i="51"/>
  <c r="I46" i="51"/>
  <c r="J46" i="51" s="1"/>
  <c r="H46" i="51"/>
  <c r="G46" i="51"/>
  <c r="D46" i="51"/>
  <c r="C46" i="51"/>
  <c r="B46" i="51"/>
  <c r="I43" i="51"/>
  <c r="J43" i="51" s="1"/>
  <c r="H43" i="51"/>
  <c r="G43" i="51"/>
  <c r="D43" i="51"/>
  <c r="C43" i="51"/>
  <c r="B43" i="51"/>
  <c r="I50" i="51"/>
  <c r="J50" i="51" s="1"/>
  <c r="H50" i="51"/>
  <c r="G50" i="51"/>
  <c r="D50" i="51"/>
  <c r="C50" i="51"/>
  <c r="B50" i="51"/>
  <c r="I48" i="51"/>
  <c r="J48" i="51" s="1"/>
  <c r="H48" i="51"/>
  <c r="G48" i="51"/>
  <c r="D48" i="51"/>
  <c r="C48" i="51"/>
  <c r="B48" i="51"/>
  <c r="I49" i="51"/>
  <c r="J49" i="51" s="1"/>
  <c r="H49" i="51"/>
  <c r="G49" i="51"/>
  <c r="D49" i="51"/>
  <c r="C49" i="51"/>
  <c r="B49" i="51"/>
  <c r="I45" i="51"/>
  <c r="J45" i="51" s="1"/>
  <c r="H45" i="51"/>
  <c r="G45" i="51"/>
  <c r="D45" i="51"/>
  <c r="C45" i="51"/>
  <c r="B45" i="51"/>
  <c r="I44" i="51"/>
  <c r="J44" i="51" s="1"/>
  <c r="H44" i="51"/>
  <c r="G44" i="51"/>
  <c r="D44" i="51"/>
  <c r="C44" i="51"/>
  <c r="B44" i="51"/>
  <c r="E38" i="51"/>
  <c r="E39" i="51" s="1"/>
  <c r="I35" i="51"/>
  <c r="J35" i="51" s="1"/>
  <c r="H35" i="51"/>
  <c r="G35" i="51"/>
  <c r="D35" i="51"/>
  <c r="C35" i="51"/>
  <c r="B35" i="51"/>
  <c r="I34" i="51"/>
  <c r="J34" i="51" s="1"/>
  <c r="H34" i="51"/>
  <c r="G34" i="51"/>
  <c r="D34" i="51"/>
  <c r="C34" i="51"/>
  <c r="B34" i="51"/>
  <c r="I33" i="51"/>
  <c r="J33" i="51" s="1"/>
  <c r="H33" i="51"/>
  <c r="G33" i="51"/>
  <c r="D33" i="51"/>
  <c r="C33" i="51"/>
  <c r="B33" i="51"/>
  <c r="I32" i="51"/>
  <c r="J32" i="51" s="1"/>
  <c r="H32" i="51"/>
  <c r="G32" i="51"/>
  <c r="D32" i="51"/>
  <c r="C32" i="51"/>
  <c r="B32" i="51"/>
  <c r="I30" i="51"/>
  <c r="J30" i="51" s="1"/>
  <c r="H30" i="51"/>
  <c r="G30" i="51"/>
  <c r="D30" i="51"/>
  <c r="C30" i="51"/>
  <c r="B30" i="51"/>
  <c r="I29" i="51"/>
  <c r="J29" i="51" s="1"/>
  <c r="H29" i="51"/>
  <c r="G29" i="51"/>
  <c r="D29" i="51"/>
  <c r="C29" i="51"/>
  <c r="B29" i="51"/>
  <c r="I28" i="51"/>
  <c r="J28" i="51" s="1"/>
  <c r="H28" i="51"/>
  <c r="G28" i="51"/>
  <c r="D28" i="51"/>
  <c r="C28" i="51"/>
  <c r="B28" i="51"/>
  <c r="I31" i="51"/>
  <c r="J31" i="51" s="1"/>
  <c r="H31" i="51"/>
  <c r="G31" i="51"/>
  <c r="D31" i="51"/>
  <c r="C31" i="51"/>
  <c r="B31" i="51"/>
  <c r="E23" i="51"/>
  <c r="E24" i="51" s="1"/>
  <c r="I20" i="51"/>
  <c r="J20" i="51" s="1"/>
  <c r="H20" i="51"/>
  <c r="G20" i="51"/>
  <c r="D20" i="51"/>
  <c r="C20" i="51"/>
  <c r="B20" i="51"/>
  <c r="I19" i="51"/>
  <c r="J19" i="51" s="1"/>
  <c r="H19" i="51"/>
  <c r="G19" i="51"/>
  <c r="D19" i="51"/>
  <c r="C19" i="51"/>
  <c r="B19" i="51"/>
  <c r="I18" i="51"/>
  <c r="J18" i="51" s="1"/>
  <c r="H18" i="51"/>
  <c r="G18" i="51"/>
  <c r="D18" i="51"/>
  <c r="C18" i="51"/>
  <c r="B18" i="51"/>
  <c r="I17" i="51"/>
  <c r="J17" i="51" s="1"/>
  <c r="H17" i="51"/>
  <c r="G17" i="51"/>
  <c r="D17" i="51"/>
  <c r="C17" i="51"/>
  <c r="B17" i="51"/>
  <c r="I16" i="51"/>
  <c r="J16" i="51" s="1"/>
  <c r="H16" i="51"/>
  <c r="G16" i="51"/>
  <c r="D16" i="51"/>
  <c r="C16" i="51"/>
  <c r="B16" i="51"/>
  <c r="I14" i="51"/>
  <c r="J14" i="51" s="1"/>
  <c r="H14" i="51"/>
  <c r="G14" i="51"/>
  <c r="D14" i="51"/>
  <c r="C14" i="51"/>
  <c r="B14" i="51"/>
  <c r="I15" i="51"/>
  <c r="J15" i="51" s="1"/>
  <c r="H15" i="51"/>
  <c r="G15" i="51"/>
  <c r="D15" i="51"/>
  <c r="C15" i="51"/>
  <c r="B15" i="51"/>
  <c r="I13" i="51"/>
  <c r="J13" i="51" s="1"/>
  <c r="H13" i="51"/>
  <c r="G13" i="51"/>
  <c r="D13" i="51"/>
  <c r="C13" i="51"/>
  <c r="B13" i="51"/>
  <c r="I11" i="51"/>
  <c r="J11" i="51" s="1"/>
  <c r="H11" i="51"/>
  <c r="G11" i="51"/>
  <c r="D11" i="51"/>
  <c r="C11" i="51"/>
  <c r="B11" i="51"/>
  <c r="I10" i="51"/>
  <c r="J10" i="51" s="1"/>
  <c r="H10" i="51"/>
  <c r="G10" i="51"/>
  <c r="D10" i="51"/>
  <c r="C10" i="51"/>
  <c r="B10" i="51"/>
  <c r="I12" i="51"/>
  <c r="J12" i="51" s="1"/>
  <c r="H12" i="51"/>
  <c r="G12" i="51"/>
  <c r="D12" i="51"/>
  <c r="C12" i="51"/>
  <c r="B12" i="51"/>
  <c r="E5" i="51"/>
  <c r="E6" i="51" s="1"/>
  <c r="J12" i="84" l="1"/>
  <c r="J43" i="84"/>
  <c r="J29" i="84"/>
  <c r="J28" i="84"/>
  <c r="J30" i="84"/>
  <c r="J45" i="84"/>
  <c r="J44" i="84"/>
  <c r="J31" i="84"/>
  <c r="J11" i="85"/>
  <c r="J10" i="84"/>
  <c r="J14" i="84"/>
  <c r="J46" i="85"/>
  <c r="J43" i="85"/>
  <c r="J42" i="85"/>
  <c r="J45" i="85"/>
  <c r="E5" i="10"/>
  <c r="E6" i="10" s="1"/>
  <c r="B10" i="10"/>
  <c r="C10" i="10"/>
  <c r="D10" i="10"/>
  <c r="G10" i="10"/>
  <c r="H10" i="10"/>
  <c r="I10" i="10"/>
  <c r="J10" i="10" s="1"/>
  <c r="B13" i="10"/>
  <c r="C13" i="10"/>
  <c r="D13" i="10"/>
  <c r="G13" i="10"/>
  <c r="H13" i="10"/>
  <c r="I13" i="10"/>
  <c r="J13" i="10" s="1"/>
  <c r="B11" i="10"/>
  <c r="C11" i="10"/>
  <c r="D11" i="10"/>
  <c r="G11" i="10"/>
  <c r="H11" i="10"/>
  <c r="I11" i="10"/>
  <c r="J11" i="10" s="1"/>
  <c r="B12" i="10"/>
  <c r="C12" i="10"/>
  <c r="D12" i="10"/>
  <c r="G12" i="10"/>
  <c r="H12" i="10"/>
  <c r="I12" i="10"/>
  <c r="J12" i="10" s="1"/>
  <c r="B43" i="10" l="1"/>
  <c r="B42" i="10"/>
  <c r="C43" i="10"/>
  <c r="C42" i="10"/>
  <c r="D43" i="10"/>
  <c r="D42" i="10"/>
  <c r="G43" i="10"/>
  <c r="G42" i="10"/>
  <c r="H43" i="10"/>
  <c r="H42" i="10"/>
  <c r="I43" i="10"/>
  <c r="J43" i="10" s="1"/>
  <c r="I42" i="10"/>
  <c r="J42" i="10" s="1"/>
  <c r="B28" i="10"/>
  <c r="B27" i="10"/>
  <c r="C28" i="10"/>
  <c r="C27" i="10"/>
  <c r="D28" i="10"/>
  <c r="D27" i="10"/>
  <c r="G28" i="10"/>
  <c r="G27" i="10"/>
  <c r="H28" i="10"/>
  <c r="H27" i="10"/>
  <c r="I28" i="10"/>
  <c r="J28" i="10" s="1"/>
  <c r="I27" i="10"/>
  <c r="J27" i="10" s="1"/>
  <c r="B14" i="10"/>
  <c r="B15" i="10"/>
  <c r="C14" i="10"/>
  <c r="C15" i="10"/>
  <c r="D14" i="10"/>
  <c r="D15" i="10"/>
  <c r="G14" i="10"/>
  <c r="G15" i="10"/>
  <c r="H14" i="10"/>
  <c r="H15" i="10"/>
  <c r="I14" i="10"/>
  <c r="J14" i="10" s="1"/>
  <c r="I15" i="10"/>
  <c r="J15" i="10" s="1"/>
  <c r="B29" i="10"/>
  <c r="C29" i="10"/>
  <c r="D29" i="10"/>
  <c r="G29" i="10"/>
  <c r="H29" i="10"/>
  <c r="I29" i="10"/>
  <c r="J29" i="10" s="1"/>
  <c r="B31" i="10"/>
  <c r="C31" i="10"/>
  <c r="D31" i="10"/>
  <c r="G31" i="10"/>
  <c r="H31" i="10"/>
  <c r="I31" i="10"/>
  <c r="J31" i="10" s="1"/>
  <c r="B30" i="10"/>
  <c r="C30" i="10"/>
  <c r="D30" i="10"/>
  <c r="G30" i="10"/>
  <c r="H30" i="10"/>
  <c r="I30" i="10"/>
  <c r="J30" i="10" s="1"/>
  <c r="B26" i="10"/>
  <c r="C26" i="10"/>
  <c r="D26" i="10"/>
  <c r="G26" i="10"/>
  <c r="H26" i="10"/>
  <c r="I26" i="10"/>
  <c r="J26" i="10" s="1"/>
  <c r="B33" i="10"/>
  <c r="C33" i="10"/>
  <c r="D33" i="10"/>
  <c r="G33" i="10"/>
  <c r="H33" i="10"/>
  <c r="I33" i="10"/>
  <c r="J33" i="10" s="1"/>
  <c r="H34" i="10" l="1"/>
  <c r="H48" i="10"/>
  <c r="H45" i="10"/>
  <c r="G45" i="10"/>
  <c r="G44" i="10"/>
  <c r="G46" i="10"/>
  <c r="G47" i="10"/>
  <c r="G48" i="10"/>
  <c r="G49" i="10"/>
  <c r="G50" i="10"/>
  <c r="G51" i="10"/>
  <c r="G52" i="10"/>
  <c r="G32" i="10"/>
  <c r="G34" i="10"/>
  <c r="B47" i="10" l="1"/>
  <c r="C47" i="10"/>
  <c r="D47" i="10"/>
  <c r="H47" i="10" s="1"/>
  <c r="B48" i="10"/>
  <c r="C48" i="10"/>
  <c r="D48" i="10"/>
  <c r="I48" i="10"/>
  <c r="B49" i="10"/>
  <c r="C49" i="10"/>
  <c r="D49" i="10"/>
  <c r="H49" i="10" s="1"/>
  <c r="B50" i="10"/>
  <c r="C50" i="10"/>
  <c r="D50" i="10"/>
  <c r="H50" i="10" s="1"/>
  <c r="B51" i="10"/>
  <c r="C51" i="10"/>
  <c r="D51" i="10"/>
  <c r="H51" i="10" s="1"/>
  <c r="I50" i="10" l="1"/>
  <c r="I49" i="10"/>
  <c r="I51" i="10"/>
  <c r="I47" i="10"/>
  <c r="B17" i="10"/>
  <c r="C17" i="10"/>
  <c r="D17" i="10"/>
  <c r="H17" i="10" s="1"/>
  <c r="G17" i="10"/>
  <c r="I17" i="10" l="1"/>
  <c r="J17" i="10" s="1"/>
  <c r="D52" i="10"/>
  <c r="H52" i="10" s="1"/>
  <c r="C52" i="10"/>
  <c r="B52" i="10"/>
  <c r="D46" i="10"/>
  <c r="H46" i="10" s="1"/>
  <c r="C46" i="10"/>
  <c r="B46" i="10"/>
  <c r="D44" i="10"/>
  <c r="H44" i="10" s="1"/>
  <c r="C44" i="10"/>
  <c r="B44" i="10"/>
  <c r="I45" i="10"/>
  <c r="D45" i="10"/>
  <c r="C45" i="10"/>
  <c r="B45" i="10"/>
  <c r="E37" i="10"/>
  <c r="J48" i="10" s="1"/>
  <c r="I34" i="10"/>
  <c r="D34" i="10"/>
  <c r="C34" i="10"/>
  <c r="B34" i="10"/>
  <c r="D32" i="10"/>
  <c r="H32" i="10" s="1"/>
  <c r="C32" i="10"/>
  <c r="B32" i="10"/>
  <c r="E21" i="10"/>
  <c r="J34" i="10" l="1"/>
  <c r="I44" i="10"/>
  <c r="I46" i="10"/>
  <c r="E22" i="10"/>
  <c r="E38" i="10"/>
  <c r="J45" i="10" s="1"/>
  <c r="I52" i="10"/>
  <c r="I32" i="10"/>
  <c r="B18" i="10"/>
  <c r="C18" i="10"/>
  <c r="D18" i="10"/>
  <c r="H18" i="10" s="1"/>
  <c r="G18" i="10"/>
  <c r="B16" i="10"/>
  <c r="C16" i="10"/>
  <c r="D16" i="10"/>
  <c r="H16" i="10" s="1"/>
  <c r="G16" i="10"/>
  <c r="J46" i="10" l="1"/>
  <c r="J52" i="10"/>
  <c r="J47" i="10"/>
  <c r="J44" i="10"/>
  <c r="J49" i="10"/>
  <c r="J51" i="10"/>
  <c r="J50" i="10"/>
  <c r="J32" i="10"/>
  <c r="I16" i="10"/>
  <c r="J16" i="10" s="1"/>
  <c r="I18" i="10"/>
  <c r="J18" i="10" s="1"/>
</calcChain>
</file>

<file path=xl/comments1.xml><?xml version="1.0" encoding="utf-8"?>
<comments xmlns="http://schemas.openxmlformats.org/spreadsheetml/2006/main">
  <authors>
    <author>Author</author>
  </authors>
  <commentList>
    <comment ref="G1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10.xml><?xml version="1.0" encoding="utf-8"?>
<comments xmlns="http://schemas.openxmlformats.org/spreadsheetml/2006/main">
  <authors>
    <author>Author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11.xml><?xml version="1.0" encoding="utf-8"?>
<comments xmlns="http://schemas.openxmlformats.org/spreadsheetml/2006/main">
  <authors>
    <author>Author</author>
  </authors>
  <commentList>
    <comment ref="G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12.xml><?xml version="1.0" encoding="utf-8"?>
<comments xmlns="http://schemas.openxmlformats.org/spreadsheetml/2006/main">
  <authors>
    <author>Author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13.xml><?xml version="1.0" encoding="utf-8"?>
<comments xmlns="http://schemas.openxmlformats.org/spreadsheetml/2006/main">
  <authors>
    <author>Author</author>
  </authors>
  <commentList>
    <comment ref="G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14.xml><?xml version="1.0" encoding="utf-8"?>
<comments xmlns="http://schemas.openxmlformats.org/spreadsheetml/2006/main">
  <authors>
    <author>Author</author>
  </authors>
  <commentList>
    <comment ref="G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15.xml><?xml version="1.0" encoding="utf-8"?>
<comments xmlns="http://schemas.openxmlformats.org/spreadsheetml/2006/main">
  <authors>
    <author>Author</author>
  </authors>
  <commentList>
    <comment ref="G4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16.xml><?xml version="1.0" encoding="utf-8"?>
<comments xmlns="http://schemas.openxmlformats.org/spreadsheetml/2006/main">
  <authors>
    <author>Author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17.xml><?xml version="1.0" encoding="utf-8"?>
<comments xmlns="http://schemas.openxmlformats.org/spreadsheetml/2006/main">
  <authors>
    <author>Author</author>
  </authors>
  <commentList>
    <comment ref="G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18.xml><?xml version="1.0" encoding="utf-8"?>
<comments xmlns="http://schemas.openxmlformats.org/spreadsheetml/2006/main">
  <authors>
    <author>Author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19.xml><?xml version="1.0" encoding="utf-8"?>
<comments xmlns="http://schemas.openxmlformats.org/spreadsheetml/2006/main">
  <authors>
    <author>Author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20.xml><?xml version="1.0" encoding="utf-8"?>
<comments xmlns="http://schemas.openxmlformats.org/spreadsheetml/2006/main">
  <authors>
    <author>Author</author>
  </authors>
  <commentList>
    <comment ref="G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21.xml><?xml version="1.0" encoding="utf-8"?>
<comments xmlns="http://schemas.openxmlformats.org/spreadsheetml/2006/main">
  <authors>
    <author>Author</author>
  </authors>
  <commentList>
    <comment ref="G4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22.xml><?xml version="1.0" encoding="utf-8"?>
<comments xmlns="http://schemas.openxmlformats.org/spreadsheetml/2006/main">
  <authors>
    <author>Author</author>
  </authors>
  <commentList>
    <comment ref="G4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23.xml><?xml version="1.0" encoding="utf-8"?>
<comments xmlns="http://schemas.openxmlformats.org/spreadsheetml/2006/main">
  <authors>
    <author>Author</author>
  </authors>
  <commentList>
    <comment ref="G4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24.xml><?xml version="1.0" encoding="utf-8"?>
<comments xmlns="http://schemas.openxmlformats.org/spreadsheetml/2006/main">
  <authors>
    <author>Author</author>
  </authors>
  <commentList>
    <comment ref="G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25.xml><?xml version="1.0" encoding="utf-8"?>
<comments xmlns="http://schemas.openxmlformats.org/spreadsheetml/2006/main">
  <authors>
    <author>Author</author>
  </authors>
  <commentList>
    <comment ref="G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26.xml><?xml version="1.0" encoding="utf-8"?>
<comments xmlns="http://schemas.openxmlformats.org/spreadsheetml/2006/main">
  <authors>
    <author>Author</author>
  </authors>
  <commentList>
    <comment ref="G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27.xml><?xml version="1.0" encoding="utf-8"?>
<comments xmlns="http://schemas.openxmlformats.org/spreadsheetml/2006/main">
  <authors>
    <author>Author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28.xml><?xml version="1.0" encoding="utf-8"?>
<comments xmlns="http://schemas.openxmlformats.org/spreadsheetml/2006/main">
  <authors>
    <author>Author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29.xml><?xml version="1.0" encoding="utf-8"?>
<comments xmlns="http://schemas.openxmlformats.org/spreadsheetml/2006/main">
  <authors>
    <author>Author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G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30.xml><?xml version="1.0" encoding="utf-8"?>
<comments xmlns="http://schemas.openxmlformats.org/spreadsheetml/2006/main">
  <authors>
    <author>Author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31.xml><?xml version="1.0" encoding="utf-8"?>
<comments xmlns="http://schemas.openxmlformats.org/spreadsheetml/2006/main">
  <authors>
    <author>Author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32.xml><?xml version="1.0" encoding="utf-8"?>
<comments xmlns="http://schemas.openxmlformats.org/spreadsheetml/2006/main">
  <authors>
    <author>Author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33.xml><?xml version="1.0" encoding="utf-8"?>
<comments xmlns="http://schemas.openxmlformats.org/spreadsheetml/2006/main">
  <authors>
    <author>Author</author>
  </authors>
  <commentList>
    <comment ref="G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34.xml><?xml version="1.0" encoding="utf-8"?>
<comments xmlns="http://schemas.openxmlformats.org/spreadsheetml/2006/main">
  <authors>
    <author>Author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35.xml><?xml version="1.0" encoding="utf-8"?>
<comments xmlns="http://schemas.openxmlformats.org/spreadsheetml/2006/main">
  <authors>
    <author>Author</author>
  </authors>
  <commentList>
    <comment ref="G1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36.xml><?xml version="1.0" encoding="utf-8"?>
<comments xmlns="http://schemas.openxmlformats.org/spreadsheetml/2006/main">
  <authors>
    <author>Author</author>
  </authors>
  <commentList>
    <comment ref="G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37.xml><?xml version="1.0" encoding="utf-8"?>
<comments xmlns="http://schemas.openxmlformats.org/spreadsheetml/2006/main">
  <authors>
    <author>Author</author>
  </authors>
  <commentList>
    <comment ref="G3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38.xml><?xml version="1.0" encoding="utf-8"?>
<comments xmlns="http://schemas.openxmlformats.org/spreadsheetml/2006/main">
  <authors>
    <author>Author</author>
  </authors>
  <commentList>
    <comment ref="G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39.xml><?xml version="1.0" encoding="utf-8"?>
<comments xmlns="http://schemas.openxmlformats.org/spreadsheetml/2006/main">
  <authors>
    <author>Author</author>
  </authors>
  <commentList>
    <comment ref="G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G1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40.xml><?xml version="1.0" encoding="utf-8"?>
<comments xmlns="http://schemas.openxmlformats.org/spreadsheetml/2006/main">
  <authors>
    <author>Author</author>
  </authors>
  <commentList>
    <comment ref="G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41.xml><?xml version="1.0" encoding="utf-8"?>
<comments xmlns="http://schemas.openxmlformats.org/spreadsheetml/2006/main">
  <authors>
    <author>Author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42.xml><?xml version="1.0" encoding="utf-8"?>
<comments xmlns="http://schemas.openxmlformats.org/spreadsheetml/2006/main">
  <authors>
    <author>Author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43.xml><?xml version="1.0" encoding="utf-8"?>
<comments xmlns="http://schemas.openxmlformats.org/spreadsheetml/2006/main">
  <authors>
    <author>Author</author>
  </authors>
  <commentList>
    <comment ref="G1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44.xml><?xml version="1.0" encoding="utf-8"?>
<comments xmlns="http://schemas.openxmlformats.org/spreadsheetml/2006/main">
  <authors>
    <author>Author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2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2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2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2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45.xml><?xml version="1.0" encoding="utf-8"?>
<comments xmlns="http://schemas.openxmlformats.org/spreadsheetml/2006/main">
  <authors>
    <author>Author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46.xml><?xml version="1.0" encoding="utf-8"?>
<comments xmlns="http://schemas.openxmlformats.org/spreadsheetml/2006/main">
  <authors>
    <author>Author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2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2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2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2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47.xml><?xml version="1.0" encoding="utf-8"?>
<comments xmlns="http://schemas.openxmlformats.org/spreadsheetml/2006/main">
  <authors>
    <author>Author</author>
  </authors>
  <commentList>
    <comment ref="G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G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G1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G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8.xml><?xml version="1.0" encoding="utf-8"?>
<comments xmlns="http://schemas.openxmlformats.org/spreadsheetml/2006/main">
  <authors>
    <author>Author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G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comments9.xml><?xml version="1.0" encoding="utf-8"?>
<comments xmlns="http://schemas.openxmlformats.org/spreadsheetml/2006/main">
  <authors>
    <author>Author</author>
  </authors>
  <commentList>
    <comment ref="G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Can you show "---" when Finish Time is DNF?</t>
        </r>
      </text>
    </comment>
    <comment ref="H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  <comment ref="I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
</t>
        </r>
      </text>
    </comment>
    <comment ref="J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Show "---" when finish time is DNF.</t>
        </r>
      </text>
    </comment>
  </commentList>
</comments>
</file>

<file path=xl/sharedStrings.xml><?xml version="1.0" encoding="utf-8"?>
<sst xmlns="http://schemas.openxmlformats.org/spreadsheetml/2006/main" count="3730" uniqueCount="195">
  <si>
    <t>Boat Name</t>
  </si>
  <si>
    <t>JOG PHRF Rating</t>
  </si>
  <si>
    <t>Spin PHRF Rating</t>
  </si>
  <si>
    <t>Sail Number</t>
  </si>
  <si>
    <t>Rakaia</t>
  </si>
  <si>
    <t>Boat Owner</t>
  </si>
  <si>
    <t>Dennis Hendel</t>
  </si>
  <si>
    <t>Jog PHRF Rating</t>
  </si>
  <si>
    <t>Class</t>
  </si>
  <si>
    <t>Class A</t>
  </si>
  <si>
    <t>Race Distance (miles):</t>
  </si>
  <si>
    <t>Start Time:</t>
  </si>
  <si>
    <t>Finish Time</t>
  </si>
  <si>
    <t>Handicap</t>
  </si>
  <si>
    <t>Date:</t>
  </si>
  <si>
    <t>Place</t>
  </si>
  <si>
    <t>Remarks</t>
  </si>
  <si>
    <t>DNF</t>
  </si>
  <si>
    <t>Class B</t>
  </si>
  <si>
    <t>Class C</t>
  </si>
  <si>
    <t>DSQ</t>
  </si>
  <si>
    <t>DNS</t>
  </si>
  <si>
    <t>Jog or Spin:</t>
  </si>
  <si>
    <t>Race types:</t>
  </si>
  <si>
    <t>Jog</t>
  </si>
  <si>
    <t>Spin</t>
  </si>
  <si>
    <t>DNF?</t>
  </si>
  <si>
    <t>DNF Types</t>
  </si>
  <si>
    <t>Elapsed (sec)</t>
  </si>
  <si>
    <t>KC3</t>
  </si>
  <si>
    <t>Corrected (sec)</t>
  </si>
  <si>
    <t>Ratso</t>
  </si>
  <si>
    <t>Dave Evans</t>
  </si>
  <si>
    <t>Blitz</t>
  </si>
  <si>
    <t>John Amyot Jr</t>
  </si>
  <si>
    <t>BadManners</t>
  </si>
  <si>
    <t>Brad Blackton</t>
  </si>
  <si>
    <t>Tony Berends</t>
  </si>
  <si>
    <t>Scott Pillon</t>
  </si>
  <si>
    <t>Yes</t>
  </si>
  <si>
    <t>Andy Kozieradzki</t>
  </si>
  <si>
    <t>Khaleesi</t>
  </si>
  <si>
    <t>Larry Laing</t>
  </si>
  <si>
    <t>R Escape</t>
  </si>
  <si>
    <t xml:space="preserve"> Bob Reaume</t>
  </si>
  <si>
    <t>KC6</t>
  </si>
  <si>
    <t>Blown Away</t>
  </si>
  <si>
    <t>Phil Bergeron</t>
  </si>
  <si>
    <t>Silver Heels</t>
  </si>
  <si>
    <t>Bob Bingham</t>
  </si>
  <si>
    <t>Stewardship</t>
  </si>
  <si>
    <t>John Murphy</t>
  </si>
  <si>
    <t>Opus</t>
  </si>
  <si>
    <t>Frank Marmara</t>
  </si>
  <si>
    <t>Jade</t>
  </si>
  <si>
    <t>Rob Lovell</t>
  </si>
  <si>
    <t>Rob Ferguson</t>
  </si>
  <si>
    <t>Whatever</t>
  </si>
  <si>
    <t>George Mooney</t>
  </si>
  <si>
    <t>Kyrre</t>
  </si>
  <si>
    <t>Craig Morrison</t>
  </si>
  <si>
    <t>Brian Casey</t>
  </si>
  <si>
    <t>Quattro</t>
  </si>
  <si>
    <t>John Metcalfe</t>
  </si>
  <si>
    <t>Morpheus</t>
  </si>
  <si>
    <t>John Amyot</t>
  </si>
  <si>
    <t>Windsong</t>
  </si>
  <si>
    <t>Mary Chesnik</t>
  </si>
  <si>
    <t>Mananan</t>
  </si>
  <si>
    <t>Dennis Pare</t>
  </si>
  <si>
    <t>Catchin Raes</t>
  </si>
  <si>
    <t>Jon Rae</t>
  </si>
  <si>
    <t>D.I.T.S.</t>
  </si>
  <si>
    <t>Jason Allison</t>
  </si>
  <si>
    <t>Per Diem</t>
  </si>
  <si>
    <t>Chris Wysynski</t>
  </si>
  <si>
    <t>Dragonfly</t>
  </si>
  <si>
    <t>Guy Meseck</t>
  </si>
  <si>
    <t>Gringo</t>
  </si>
  <si>
    <t>Bob Ferguson</t>
  </si>
  <si>
    <t>High Anxiety</t>
  </si>
  <si>
    <t>Bernard Wolter</t>
  </si>
  <si>
    <t>Off Course</t>
  </si>
  <si>
    <t>Bob O'Brien</t>
  </si>
  <si>
    <t>C'Est Si Bon</t>
  </si>
  <si>
    <t>Christine Drouillard</t>
  </si>
  <si>
    <t>Marmalade</t>
  </si>
  <si>
    <t>Tom Smith</t>
  </si>
  <si>
    <t>Boats in Series</t>
  </si>
  <si>
    <t>Boats at Start</t>
  </si>
  <si>
    <t>DNC</t>
  </si>
  <si>
    <t>Aurora</t>
  </si>
  <si>
    <t>Lothar Bauer</t>
  </si>
  <si>
    <t>JZ Dandy</t>
  </si>
  <si>
    <t>Don Beneteau</t>
  </si>
  <si>
    <t>Therapy</t>
  </si>
  <si>
    <t>Boats in Series:</t>
  </si>
  <si>
    <t>Zane Handysides</t>
  </si>
  <si>
    <t>Windspeed</t>
  </si>
  <si>
    <t>Trial Run</t>
  </si>
  <si>
    <t>CAN 16</t>
  </si>
  <si>
    <t>Tim McWilliams</t>
  </si>
  <si>
    <t>Ten Ticket Thrillride</t>
  </si>
  <si>
    <t>Walter Argent</t>
  </si>
  <si>
    <t>J Draper/S Talbot</t>
  </si>
  <si>
    <t>J Pullen/B Bingham</t>
  </si>
  <si>
    <t>John Vandereerden</t>
  </si>
  <si>
    <t>Flying Fish</t>
  </si>
  <si>
    <t>Road Kill</t>
  </si>
  <si>
    <t>Lintunen/Naysmith</t>
  </si>
  <si>
    <t>Andrea Hill</t>
  </si>
  <si>
    <t>Chris Edwards</t>
  </si>
  <si>
    <t>Arrival</t>
  </si>
  <si>
    <t>KC 9</t>
  </si>
  <si>
    <t>Hat Trick</t>
  </si>
  <si>
    <t>Mungo Tiki II</t>
  </si>
  <si>
    <t>Renegade II</t>
  </si>
  <si>
    <t>Mellow Yellow</t>
  </si>
  <si>
    <t>MJ Hutchinson</t>
  </si>
  <si>
    <t>Beneteau 30E</t>
  </si>
  <si>
    <t>Seaclusion</t>
  </si>
  <si>
    <t>Leo Muzzati</t>
  </si>
  <si>
    <t>Pierrot la Lune</t>
  </si>
  <si>
    <t>William Belton</t>
  </si>
  <si>
    <t>Endless Journey</t>
  </si>
  <si>
    <t>09/20/2017</t>
  </si>
  <si>
    <t>Go Train</t>
  </si>
  <si>
    <t>Mike Weber</t>
  </si>
  <si>
    <t>Rhumb Around</t>
  </si>
  <si>
    <t>Todd Duffett</t>
  </si>
  <si>
    <t>Zephyr Hawk</t>
  </si>
  <si>
    <t>Rick Bohl</t>
  </si>
  <si>
    <t>USA27</t>
  </si>
  <si>
    <t>Veritas</t>
  </si>
  <si>
    <t>Jason Allson</t>
  </si>
  <si>
    <t>Sail Away 3</t>
  </si>
  <si>
    <t>Ken Blyth</t>
  </si>
  <si>
    <t>Paul Dezell</t>
  </si>
  <si>
    <t>Enchante</t>
  </si>
  <si>
    <t>Alan Prettyman</t>
  </si>
  <si>
    <t>Spitfire</t>
  </si>
  <si>
    <t>John Marentette</t>
  </si>
  <si>
    <t>Maciek Konkolowicz</t>
  </si>
  <si>
    <t>Ginger</t>
  </si>
  <si>
    <t>WindSpeed</t>
  </si>
  <si>
    <t>Les Girls II</t>
  </si>
  <si>
    <t>TBD</t>
  </si>
  <si>
    <t>Surfer Girl</t>
  </si>
  <si>
    <t>C'est Si Bon</t>
  </si>
  <si>
    <t>05/16/2018</t>
  </si>
  <si>
    <t xml:space="preserve"> 05/16/2018</t>
  </si>
  <si>
    <t>06/16/2018</t>
  </si>
  <si>
    <t>Nice Pear</t>
  </si>
  <si>
    <t>Bliss</t>
  </si>
  <si>
    <t>30:05:2018</t>
  </si>
  <si>
    <t>06.11.18</t>
  </si>
  <si>
    <t>Rusheen</t>
  </si>
  <si>
    <t>Dave Nantais</t>
  </si>
  <si>
    <t>06/18/18</t>
  </si>
  <si>
    <t xml:space="preserve">   </t>
  </si>
  <si>
    <t xml:space="preserve">  </t>
  </si>
  <si>
    <t>06/20/18</t>
  </si>
  <si>
    <t xml:space="preserve"> </t>
  </si>
  <si>
    <t>06/26/18</t>
  </si>
  <si>
    <t>06/27/18</t>
  </si>
  <si>
    <t>Nightwind</t>
  </si>
  <si>
    <t>Joe Davidson</t>
  </si>
  <si>
    <t>07/16/18</t>
  </si>
  <si>
    <t>07/18/18</t>
  </si>
  <si>
    <t>07/18/17</t>
  </si>
  <si>
    <t xml:space="preserve"> 07/16/18</t>
  </si>
  <si>
    <t xml:space="preserve"> 19:05:00 </t>
  </si>
  <si>
    <t>07/23/18</t>
  </si>
  <si>
    <t>Shark Bait</t>
  </si>
  <si>
    <t>Brenda Morgan</t>
  </si>
  <si>
    <t>08/13/2018</t>
  </si>
  <si>
    <t>08/15/2018</t>
  </si>
  <si>
    <t>08/20/2018</t>
  </si>
  <si>
    <t>08/22/2018</t>
  </si>
  <si>
    <t>08/27/2018</t>
  </si>
  <si>
    <t>08/29/2018</t>
  </si>
  <si>
    <t>CN16</t>
  </si>
  <si>
    <t>09/19/2018</t>
  </si>
  <si>
    <t>09/17/2018</t>
  </si>
  <si>
    <t>Pullen/Bingham</t>
  </si>
  <si>
    <t>Pullen/Binngham</t>
  </si>
  <si>
    <t>09/26/2018</t>
  </si>
  <si>
    <t>09/24/2018</t>
  </si>
  <si>
    <t>09/22/2018</t>
  </si>
  <si>
    <t>Doublehanded</t>
  </si>
  <si>
    <t>Singlehanded</t>
  </si>
  <si>
    <t>Overall</t>
  </si>
  <si>
    <t>Jen Pullen</t>
  </si>
  <si>
    <t>Ken Blythe</t>
  </si>
  <si>
    <t>John Amot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</si>
</sst>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:ss;@"/>
    <numFmt numFmtId="165" formatCode="hh:mm:ss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scheme val="minor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5" fillId="4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0" fillId="3" borderId="0" xfId="0" applyFill="1" applyProtection="1">
      <protection locked="0"/>
    </xf>
    <xf numFmtId="0" fontId="0" fillId="2" borderId="0" xfId="0" applyFill="1" applyProtection="1">
      <protection locked="0"/>
    </xf>
    <xf numFmtId="0" fontId="9" fillId="0" borderId="0" xfId="0" applyFont="1" applyProtection="1">
      <protection locked="0"/>
    </xf>
    <xf numFmtId="14" fontId="0" fillId="3" borderId="0" xfId="0" applyNumberFormat="1" applyFill="1" applyProtection="1">
      <protection locked="0"/>
    </xf>
    <xf numFmtId="164" fontId="0" fillId="3" borderId="0" xfId="0" applyNumberFormat="1" applyFill="1" applyProtection="1">
      <protection locked="0"/>
    </xf>
    <xf numFmtId="0" fontId="1" fillId="2" borderId="0" xfId="0" applyFont="1" applyFill="1" applyProtection="1">
      <protection locked="0"/>
    </xf>
    <xf numFmtId="0" fontId="8" fillId="2" borderId="3" xfId="0" applyFont="1" applyFill="1" applyBorder="1"/>
    <xf numFmtId="0" fontId="7" fillId="3" borderId="1" xfId="0" applyFont="1" applyFill="1" applyBorder="1"/>
    <xf numFmtId="0" fontId="6" fillId="2" borderId="2" xfId="0" applyFont="1" applyFill="1" applyBorder="1" applyAlignment="1">
      <alignment horizontal="right"/>
    </xf>
    <xf numFmtId="165" fontId="7" fillId="3" borderId="2" xfId="0" applyNumberFormat="1" applyFont="1" applyFill="1" applyBorder="1" applyAlignment="1">
      <alignment horizontal="right"/>
    </xf>
    <xf numFmtId="1" fontId="6" fillId="2" borderId="2" xfId="0" applyNumberFormat="1" applyFont="1" applyFill="1" applyBorder="1" applyAlignment="1">
      <alignment horizontal="right"/>
    </xf>
    <xf numFmtId="0" fontId="7" fillId="3" borderId="3" xfId="0" applyFont="1" applyFill="1" applyBorder="1"/>
    <xf numFmtId="0" fontId="8" fillId="2" borderId="0" xfId="0" applyFont="1" applyFill="1" applyBorder="1"/>
    <xf numFmtId="0" fontId="8" fillId="2" borderId="4" xfId="0" applyFont="1" applyFill="1" applyBorder="1"/>
    <xf numFmtId="0" fontId="7" fillId="3" borderId="0" xfId="0" applyFont="1" applyFill="1" applyBorder="1"/>
    <xf numFmtId="0" fontId="6" fillId="2" borderId="0" xfId="0" applyNumberFormat="1" applyFont="1" applyFill="1" applyProtection="1">
      <protection locked="0"/>
    </xf>
    <xf numFmtId="0" fontId="6" fillId="2" borderId="2" xfId="0" applyNumberFormat="1" applyFont="1" applyFill="1" applyBorder="1" applyAlignment="1">
      <alignment horizontal="right"/>
    </xf>
    <xf numFmtId="0" fontId="0" fillId="2" borderId="0" xfId="0" applyNumberFormat="1" applyFont="1" applyFill="1" applyProtection="1">
      <protection locked="0"/>
    </xf>
    <xf numFmtId="0" fontId="10" fillId="2" borderId="0" xfId="0" applyNumberFormat="1" applyFont="1" applyFill="1" applyBorder="1" applyAlignment="1" applyProtection="1"/>
    <xf numFmtId="0" fontId="11" fillId="3" borderId="1" xfId="0" applyFont="1" applyFill="1" applyBorder="1"/>
    <xf numFmtId="0" fontId="12" fillId="2" borderId="2" xfId="0" applyFont="1" applyFill="1" applyBorder="1" applyAlignment="1">
      <alignment horizontal="right"/>
    </xf>
    <xf numFmtId="165" fontId="11" fillId="3" borderId="2" xfId="0" applyNumberFormat="1" applyFont="1" applyFill="1" applyBorder="1" applyAlignment="1">
      <alignment horizontal="right"/>
    </xf>
    <xf numFmtId="1" fontId="12" fillId="2" borderId="2" xfId="0" applyNumberFormat="1" applyFont="1" applyFill="1" applyBorder="1" applyAlignment="1">
      <alignment horizontal="right"/>
    </xf>
    <xf numFmtId="0" fontId="12" fillId="2" borderId="2" xfId="0" applyNumberFormat="1" applyFont="1" applyFill="1" applyBorder="1" applyAlignment="1">
      <alignment horizontal="right"/>
    </xf>
    <xf numFmtId="0" fontId="0" fillId="2" borderId="2" xfId="0" applyFont="1" applyFill="1" applyBorder="1" applyAlignment="1">
      <alignment horizontal="right"/>
    </xf>
    <xf numFmtId="0" fontId="12" fillId="2" borderId="0" xfId="0" applyNumberFormat="1" applyFont="1" applyFill="1" applyBorder="1" applyAlignment="1" applyProtection="1">
      <alignment horizontal="right"/>
    </xf>
    <xf numFmtId="0" fontId="1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>
      <alignment horizontal="right"/>
    </xf>
    <xf numFmtId="0" fontId="14" fillId="2" borderId="2" xfId="0" applyFont="1" applyFill="1" applyBorder="1" applyAlignment="1">
      <alignment horizontal="right"/>
    </xf>
    <xf numFmtId="0" fontId="14" fillId="2" borderId="2" xfId="0" applyNumberFormat="1" applyFont="1" applyFill="1" applyBorder="1" applyAlignment="1">
      <alignment horizontal="right"/>
    </xf>
    <xf numFmtId="165" fontId="13" fillId="3" borderId="2" xfId="0" applyNumberFormat="1" applyFont="1" applyFill="1" applyBorder="1" applyAlignment="1">
      <alignment horizontal="right"/>
    </xf>
    <xf numFmtId="1" fontId="14" fillId="2" borderId="2" xfId="0" applyNumberFormat="1" applyFont="1" applyFill="1" applyBorder="1" applyAlignment="1">
      <alignment horizontal="right"/>
    </xf>
    <xf numFmtId="0" fontId="13" fillId="3" borderId="1" xfId="0" applyFont="1" applyFill="1" applyBorder="1"/>
    <xf numFmtId="0" fontId="14" fillId="2" borderId="2" xfId="0" applyNumberFormat="1" applyFont="1" applyFill="1" applyBorder="1" applyAlignment="1" applyProtection="1">
      <alignment horizontal="right"/>
    </xf>
    <xf numFmtId="21" fontId="0" fillId="3" borderId="0" xfId="0" applyNumberFormat="1" applyFill="1" applyProtection="1">
      <protection locked="0"/>
    </xf>
    <xf numFmtId="46" fontId="0" fillId="3" borderId="0" xfId="0" applyNumberFormat="1" applyFill="1" applyProtection="1">
      <protection locked="0"/>
    </xf>
    <xf numFmtId="0" fontId="14" fillId="2" borderId="0" xfId="0" applyNumberFormat="1" applyFont="1" applyFill="1" applyBorder="1" applyAlignment="1" applyProtection="1">
      <alignment horizontal="right"/>
    </xf>
    <xf numFmtId="20" fontId="0" fillId="3" borderId="0" xfId="0" applyNumberFormat="1" applyFill="1" applyProtection="1">
      <protection locked="0"/>
    </xf>
    <xf numFmtId="0" fontId="6" fillId="2" borderId="0" xfId="0" applyFont="1" applyFill="1" applyBorder="1" applyAlignment="1">
      <alignment horizontal="right"/>
    </xf>
    <xf numFmtId="165" fontId="7" fillId="3" borderId="0" xfId="0" applyNumberFormat="1" applyFont="1" applyFill="1" applyBorder="1" applyAlignment="1">
      <alignment horizontal="right"/>
    </xf>
    <xf numFmtId="1" fontId="6" fillId="2" borderId="0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right"/>
    </xf>
    <xf numFmtId="0" fontId="12" fillId="2" borderId="2" xfId="0" applyNumberFormat="1" applyFont="1" applyFill="1" applyBorder="1" applyAlignment="1" applyProtection="1">
      <alignment horizontal="right"/>
    </xf>
    <xf numFmtId="165" fontId="13" fillId="3" borderId="2" xfId="0" applyNumberFormat="1" applyFont="1" applyFill="1" applyBorder="1" applyAlignment="1" applyProtection="1">
      <alignment horizontal="right"/>
      <protection locked="0"/>
    </xf>
    <xf numFmtId="2" fontId="0" fillId="3" borderId="0" xfId="0" applyNumberFormat="1" applyFill="1" applyProtection="1">
      <protection locked="0"/>
    </xf>
    <xf numFmtId="21" fontId="0" fillId="2" borderId="0" xfId="0" applyNumberFormat="1" applyFill="1" applyProtection="1">
      <protection locked="0"/>
    </xf>
    <xf numFmtId="0" fontId="7" fillId="3" borderId="1" xfId="0" applyFont="1" applyFill="1" applyBorder="1" applyProtection="1">
      <protection locked="0"/>
    </xf>
    <xf numFmtId="0" fontId="6" fillId="2" borderId="2" xfId="0" applyFont="1" applyFill="1" applyBorder="1" applyAlignment="1" applyProtection="1">
      <alignment horizontal="right"/>
      <protection locked="0"/>
    </xf>
    <xf numFmtId="0" fontId="6" fillId="2" borderId="2" xfId="0" applyNumberFormat="1" applyFont="1" applyFill="1" applyBorder="1" applyAlignment="1" applyProtection="1">
      <alignment horizontal="right"/>
      <protection locked="0"/>
    </xf>
    <xf numFmtId="165" fontId="7" fillId="3" borderId="2" xfId="0" applyNumberFormat="1" applyFont="1" applyFill="1" applyBorder="1" applyAlignment="1" applyProtection="1">
      <alignment horizontal="right"/>
      <protection locked="0"/>
    </xf>
    <xf numFmtId="1" fontId="6" fillId="2" borderId="2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2921"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:mm:ss;@"/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rgb="FF95B3D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ill>
        <patternFill patternType="solid"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DDE9F7"/>
        </patternFill>
      </fill>
    </dxf>
    <dxf>
      <fill>
        <patternFill>
          <bgColor rgb="FFFFFFD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colors>
    <mruColors>
      <color rgb="FFFFFF99"/>
      <color rgb="FFFEA0A0"/>
      <color rgb="FFDDE9F7"/>
      <color rgb="FF79FF89"/>
      <color rgb="FF57E49E"/>
      <color rgb="FFB7FFC0"/>
      <color rgb="FF21D073"/>
      <color rgb="FF75FE97"/>
      <color rgb="FFB7FFD8"/>
      <color rgb="FFFF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ables/table1.xml><?xml version="1.0" encoding="utf-8"?>
<table xmlns="http://schemas.openxmlformats.org/spreadsheetml/2006/main" id="1" name="boats" displayName="boats" ref="A1:F62" totalsRowShown="0" headerRowDxfId="2920">
  <autoFilter ref="A1:F62"/>
  <sortState ref="A2:F50">
    <sortCondition ref="A1:A50"/>
  </sortState>
  <tableColumns count="6">
    <tableColumn id="2" name="Boat Name"/>
    <tableColumn id="3" name="Boat Owner"/>
    <tableColumn id="4" name="Sail Number"/>
    <tableColumn id="5" name="Class"/>
    <tableColumn id="6" name="JOG PHRF Rating"/>
    <tableColumn id="7" name="Spin PHRF Rating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le434711" displayName="Table434711" ref="A41:J52" totalsRowShown="0" headerRowDxfId="2807" tableBorderDxfId="2806">
  <autoFilter ref="A41:J52"/>
  <sortState ref="A42:J52">
    <sortCondition ref="D41:D52"/>
  </sortState>
  <tableColumns count="10">
    <tableColumn id="1" name="Boat Name" dataDxfId="2805"/>
    <tableColumn id="2" name="Boat Owner" dataDxfId="2804">
      <calculatedColumnFormula>VLOOKUP(A42, Boats!A$1:F$144, 2, FALSE)</calculatedColumnFormula>
    </tableColumn>
    <tableColumn id="3" name="Sail Number" dataDxfId="2803">
      <calculatedColumnFormula>VLOOKUP(A42, Boats!A$1:F$144, 3, FALSE)</calculatedColumnFormula>
    </tableColumn>
    <tableColumn id="4" name="Jog PHRF Rating" dataDxfId="2802">
      <calculatedColumnFormula>VLOOKUP(A42, Boats!A$1:F$144, 5, FALSE)</calculatedColumnFormula>
    </tableColumn>
    <tableColumn id="5" name="Finish Time" dataDxfId="2801"/>
    <tableColumn id="6" name="DNF?" dataDxfId="2800"/>
    <tableColumn id="7" name="Elapsed (sec)" dataDxfId="2799">
      <calculatedColumnFormula>IF(ISBLANK(E42), "", (E42-B$39) *24*60*60)</calculatedColumnFormula>
    </tableColumn>
    <tableColumn id="8" name="Handicap" dataDxfId="2798">
      <calculatedColumnFormula>IF(ISBLANK(E42), "", ROUND(B$38*D42, 0))</calculatedColumnFormula>
    </tableColumn>
    <tableColumn id="9" name="Corrected (sec)" dataDxfId="2797">
      <calculatedColumnFormula>IF(ISBLANK(E42),"",G42-H42)</calculatedColumnFormula>
    </tableColumn>
    <tableColumn id="10" name="Place" dataDxfId="2796">
      <calculatedColumnFormula>IF(F42="DNF", $E$38+1, IF(F42="DNS", $E$38+1, IF(F42="DSQ", $E$38+1, IF(F42="DNC", $E$37+1, RANK(I42, I$42:I$52, 1)))))</calculatedColumnFormula>
    </tableColumn>
  </tableColumns>
  <tableStyleInfo name="TableStyleMedium2" showFirstColumn="0" showLastColumn="0" showRowStripes="1" showColumnStripes="0"/>
</table>
</file>

<file path=xl/tables/table100.xml><?xml version="1.0" encoding="utf-8"?>
<table xmlns="http://schemas.openxmlformats.org/spreadsheetml/2006/main" id="100" name="Table434711202632386568718392101" displayName="Table434711202632386568718392101" ref="A39:J48" totalsRowShown="0" headerRowDxfId="891" tableBorderDxfId="890">
  <autoFilter ref="A39:J48"/>
  <sortState ref="A40:J49">
    <sortCondition ref="J39:J49"/>
  </sortState>
  <tableColumns count="10">
    <tableColumn id="1" name="Boat Name" dataDxfId="889"/>
    <tableColumn id="2" name="Boat Owner" dataDxfId="888">
      <calculatedColumnFormula>VLOOKUP(A40, Boats!A$1:F$144, 2, FALSE)</calculatedColumnFormula>
    </tableColumn>
    <tableColumn id="3" name="Sail Number" dataDxfId="887">
      <calculatedColumnFormula>VLOOKUP(A40, Boats!A$1:F$144, 3, FALSE)</calculatedColumnFormula>
    </tableColumn>
    <tableColumn id="4" name="Jog PHRF Rating" dataDxfId="886">
      <calculatedColumnFormula>VLOOKUP(A40, Boats!A$1:F$144, 5, FALSE)</calculatedColumnFormula>
    </tableColumn>
    <tableColumn id="5" name="Finish Time" dataDxfId="885"/>
    <tableColumn id="6" name="DNF?" dataDxfId="884"/>
    <tableColumn id="7" name="Elapsed (sec)" dataDxfId="883">
      <calculatedColumnFormula>IF(ISBLANK(E40), "", (E40-B$37) *24*60*60)</calculatedColumnFormula>
    </tableColumn>
    <tableColumn id="8" name="Handicap" dataDxfId="882">
      <calculatedColumnFormula>IF(ISBLANK(E40), "", ROUND(B$36*D40, 0))</calculatedColumnFormula>
    </tableColumn>
    <tableColumn id="9" name="Corrected (sec)" dataDxfId="881">
      <calculatedColumnFormula>IF(ISBLANK(E40),"",G40-H40)</calculatedColumnFormula>
    </tableColumn>
    <tableColumn id="10" name="Place" dataDxfId="880">
      <calculatedColumnFormula>IF(F40="DNF", $E$36+1, IF(F40="DNS", $E$36+1, IF(F40="DSQ", $E$36+1, IF(F40="DNC", $E$35+1, RANK(I40, I$40:I$48, 1)))))</calculatedColumnFormula>
    </tableColumn>
  </tableColumns>
  <tableStyleInfo name="TableStyleMedium2" showFirstColumn="0" showLastColumn="0" showRowStripes="1" showColumnStripes="0"/>
</table>
</file>

<file path=xl/tables/table101.xml><?xml version="1.0" encoding="utf-8"?>
<table xmlns="http://schemas.openxmlformats.org/spreadsheetml/2006/main" id="101" name="Table4312935152127333948607275848796102" displayName="Table4312935152127333948607275848796102" ref="A9:J20" totalsRowShown="0" headerRowDxfId="875" tableBorderDxfId="874">
  <autoFilter ref="A9:J20"/>
  <sortState ref="A10:J20">
    <sortCondition ref="J9:J20"/>
  </sortState>
  <tableColumns count="10">
    <tableColumn id="1" name="Boat Name" dataDxfId="873"/>
    <tableColumn id="2" name="Boat Owner" dataDxfId="872">
      <calculatedColumnFormula>VLOOKUP(A10, Boats!A$1:F$144, 2, FALSE)</calculatedColumnFormula>
    </tableColumn>
    <tableColumn id="3" name="Sail Number" dataDxfId="871">
      <calculatedColumnFormula>VLOOKUP(A10, Boats!A$1:F$144, 3, FALSE)</calculatedColumnFormula>
    </tableColumn>
    <tableColumn id="4" name="Spin PHRF Rating" dataDxfId="870">
      <calculatedColumnFormula>VLOOKUP(A10, Boats!A$1:F$144, 6, FALSE)</calculatedColumnFormula>
    </tableColumn>
    <tableColumn id="5" name="Finish Time" dataDxfId="869"/>
    <tableColumn id="6" name="DNF?" dataDxfId="868"/>
    <tableColumn id="7" name="Elapsed (sec)" dataDxfId="867">
      <calculatedColumnFormula>IF(ISBLANK(E10), "", (E10-B$7) *24*60*60)</calculatedColumnFormula>
    </tableColumn>
    <tableColumn id="8" name="Handicap" dataDxfId="866">
      <calculatedColumnFormula>IF(ISBLANK(E10), "", ROUND(B$6*D10, 0))</calculatedColumnFormula>
    </tableColumn>
    <tableColumn id="9" name="Corrected (sec)" dataDxfId="865">
      <calculatedColumnFormula>IF(ISBLANK(E10),"",G10-H10)</calculatedColumnFormula>
    </tableColumn>
    <tableColumn id="10" name="Place" dataDxfId="864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102.xml><?xml version="1.0" encoding="utf-8"?>
<table xmlns="http://schemas.openxmlformats.org/spreadsheetml/2006/main" id="102" name="Table431215946162228344049617376858897103" displayName="Table431215946162228344049617376858897103" ref="A27:J35" totalsRowShown="0" headerRowDxfId="863" tableBorderDxfId="862">
  <autoFilter ref="A27:J35"/>
  <sortState ref="A28:J35">
    <sortCondition ref="J27:J35"/>
  </sortState>
  <tableColumns count="10">
    <tableColumn id="1" name="Boat Name" dataDxfId="861"/>
    <tableColumn id="2" name="Boat Owner" dataDxfId="860">
      <calculatedColumnFormula>VLOOKUP(A28, Boats!A$1:F$144, 2, FALSE)</calculatedColumnFormula>
    </tableColumn>
    <tableColumn id="3" name="Sail Number" dataDxfId="859">
      <calculatedColumnFormula>VLOOKUP(A28, Boats!A$1:F$144, 3, FALSE)</calculatedColumnFormula>
    </tableColumn>
    <tableColumn id="4" name="Spin PHRF Rating" dataDxfId="858">
      <calculatedColumnFormula>VLOOKUP(A28, Boats!A$1:F$144, 6, FALSE)</calculatedColumnFormula>
    </tableColumn>
    <tableColumn id="5" name="Finish Time" dataDxfId="857"/>
    <tableColumn id="6" name="DNF?" dataDxfId="856"/>
    <tableColumn id="7" name="Elapsed (sec)" dataDxfId="855">
      <calculatedColumnFormula>IF(ISBLANK(E28), "", (E28-B$25) *24*60*60)</calculatedColumnFormula>
    </tableColumn>
    <tableColumn id="8" name="Handicap" dataDxfId="854">
      <calculatedColumnFormula>IF(ISBLANK(E28), "", ROUND(B$24*D28, 0))</calculatedColumnFormula>
    </tableColumn>
    <tableColumn id="9" name="Corrected (sec)" dataDxfId="853">
      <calculatedColumnFormula>IF(ISBLANK(E28),"",G28-H28)</calculatedColumnFormula>
    </tableColumn>
    <tableColumn id="10" name="Place" dataDxfId="852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103.xml><?xml version="1.0" encoding="utf-8"?>
<table xmlns="http://schemas.openxmlformats.org/spreadsheetml/2006/main" id="103" name="Table43121516958172329354150627477868998104" displayName="Table43121516958172329354150627477868998104" ref="A42:J51" totalsRowShown="0" headerRowDxfId="851" tableBorderDxfId="850">
  <autoFilter ref="A42:J51"/>
  <sortState ref="A43:J52">
    <sortCondition ref="J42:J52"/>
  </sortState>
  <tableColumns count="10">
    <tableColumn id="1" name="Boat Name" dataDxfId="849"/>
    <tableColumn id="2" name="Boat Owner" dataDxfId="848">
      <calculatedColumnFormula>VLOOKUP(A43, Boats!A$1:F$144, 2, FALSE)</calculatedColumnFormula>
    </tableColumn>
    <tableColumn id="3" name="Sail Number" dataDxfId="847">
      <calculatedColumnFormula>VLOOKUP(A43, Boats!A$1:F$144, 3, FALSE)</calculatedColumnFormula>
    </tableColumn>
    <tableColumn id="4" name="Spin PHRF Rating" dataDxfId="846">
      <calculatedColumnFormula>VLOOKUP(A43, Boats!A$1:F$144, 6, FALSE)</calculatedColumnFormula>
    </tableColumn>
    <tableColumn id="5" name="Finish Time" dataDxfId="845"/>
    <tableColumn id="6" name="DNF?" dataDxfId="844"/>
    <tableColumn id="7" name="Elapsed (sec)" dataDxfId="843">
      <calculatedColumnFormula>IF(ISBLANK(E43), "", (E43-B$40) *24*60*60)</calculatedColumnFormula>
    </tableColumn>
    <tableColumn id="8" name="Handicap" dataDxfId="842">
      <calculatedColumnFormula>IF(ISBLANK(E43), "", ROUND(B$39*D43, 0))</calculatedColumnFormula>
    </tableColumn>
    <tableColumn id="9" name="Corrected (sec)" dataDxfId="841">
      <calculatedColumnFormula>IF(ISBLANK(E43),"",G43-H43)</calculatedColumnFormula>
    </tableColumn>
    <tableColumn id="10" name="Place" dataDxfId="840">
      <calculatedColumnFormula>IF(F43="DNF", $E$39+1, IF(F43="DNS", $E$39+1, IF(F43="DSQ", $E$39+1, IF(F43="DNC", $E$38+1, RANK(I43, I$43:I$51, 1)))))</calculatedColumnFormula>
    </tableColumn>
  </tableColumns>
  <tableStyleInfo name="TableStyleMedium2" showFirstColumn="0" showLastColumn="0" showRowStripes="1" showColumnStripes="0"/>
</table>
</file>

<file path=xl/tables/table104.xml><?xml version="1.0" encoding="utf-8"?>
<table xmlns="http://schemas.openxmlformats.org/spreadsheetml/2006/main" id="104" name="Table4312935152127333948607275848796102105" displayName="Table4312935152127333948607275848796102105" ref="A9:J20" totalsRowShown="0" headerRowDxfId="835" tableBorderDxfId="834">
  <autoFilter ref="A9:J20"/>
  <sortState ref="A10:J20">
    <sortCondition ref="J9:J20"/>
  </sortState>
  <tableColumns count="10">
    <tableColumn id="1" name="Boat Name" dataDxfId="833"/>
    <tableColumn id="2" name="Boat Owner" dataDxfId="832">
      <calculatedColumnFormula>VLOOKUP(A10, Boats!A$1:F$144, 2, FALSE)</calculatedColumnFormula>
    </tableColumn>
    <tableColumn id="3" name="Sail Number" dataDxfId="831">
      <calculatedColumnFormula>VLOOKUP(A10, Boats!A$1:F$144, 3, FALSE)</calculatedColumnFormula>
    </tableColumn>
    <tableColumn id="4" name="Spin PHRF Rating" dataDxfId="830">
      <calculatedColumnFormula>VLOOKUP(A10, Boats!A$1:F$144, 6, FALSE)</calculatedColumnFormula>
    </tableColumn>
    <tableColumn id="5" name="Finish Time" dataDxfId="829"/>
    <tableColumn id="6" name="DNF?" dataDxfId="828"/>
    <tableColumn id="7" name="Elapsed (sec)" dataDxfId="827">
      <calculatedColumnFormula>IF(ISBLANK(E10), "", (E10-B$7) *24*60*60)</calculatedColumnFormula>
    </tableColumn>
    <tableColumn id="8" name="Handicap" dataDxfId="826">
      <calculatedColumnFormula>IF(ISBLANK(E10), "", ROUND(B$6*D10, 0))</calculatedColumnFormula>
    </tableColumn>
    <tableColumn id="9" name="Corrected (sec)" dataDxfId="825">
      <calculatedColumnFormula>IF(ISBLANK(E10),"",G10-H10)</calculatedColumnFormula>
    </tableColumn>
    <tableColumn id="10" name="Place" dataDxfId="824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105.xml><?xml version="1.0" encoding="utf-8"?>
<table xmlns="http://schemas.openxmlformats.org/spreadsheetml/2006/main" id="105" name="Table431215946162228344049617376858897103106" displayName="Table431215946162228344049617376858897103106" ref="A27:J35" totalsRowShown="0" headerRowDxfId="823" tableBorderDxfId="822">
  <autoFilter ref="A27:J35"/>
  <sortState ref="A28:J35">
    <sortCondition ref="J27:J35"/>
  </sortState>
  <tableColumns count="10">
    <tableColumn id="1" name="Boat Name" dataDxfId="821"/>
    <tableColumn id="2" name="Boat Owner" dataDxfId="820">
      <calculatedColumnFormula>VLOOKUP(A28, Boats!A$1:F$144, 2, FALSE)</calculatedColumnFormula>
    </tableColumn>
    <tableColumn id="3" name="Sail Number" dataDxfId="819">
      <calculatedColumnFormula>VLOOKUP(A28, Boats!A$1:F$144, 3, FALSE)</calculatedColumnFormula>
    </tableColumn>
    <tableColumn id="4" name="Spin PHRF Rating" dataDxfId="818">
      <calculatedColumnFormula>VLOOKUP(A28, Boats!A$1:F$144, 6, FALSE)</calculatedColumnFormula>
    </tableColumn>
    <tableColumn id="5" name="Finish Time" dataDxfId="817"/>
    <tableColumn id="6" name="DNF?" dataDxfId="816"/>
    <tableColumn id="7" name="Elapsed (sec)" dataDxfId="815">
      <calculatedColumnFormula>IF(ISBLANK(E28), "", (E28-B$25) *24*60*60)</calculatedColumnFormula>
    </tableColumn>
    <tableColumn id="8" name="Handicap" dataDxfId="814">
      <calculatedColumnFormula>IF(ISBLANK(E28), "", ROUND(B$24*D28, 0))</calculatedColumnFormula>
    </tableColumn>
    <tableColumn id="9" name="Corrected (sec)" dataDxfId="813">
      <calculatedColumnFormula>IF(ISBLANK(E28),"",G28-H28)</calculatedColumnFormula>
    </tableColumn>
    <tableColumn id="10" name="Place" dataDxfId="812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106.xml><?xml version="1.0" encoding="utf-8"?>
<table xmlns="http://schemas.openxmlformats.org/spreadsheetml/2006/main" id="106" name="Table43121516958172329354150627477868998104107" displayName="Table43121516958172329354150627477868998104107" ref="A42:J51" totalsRowShown="0" headerRowDxfId="811" tableBorderDxfId="810">
  <autoFilter ref="A42:J51"/>
  <sortState ref="A43:J51">
    <sortCondition ref="J42:J51"/>
  </sortState>
  <tableColumns count="10">
    <tableColumn id="1" name="Boat Name" dataDxfId="809"/>
    <tableColumn id="2" name="Boat Owner" dataDxfId="808">
      <calculatedColumnFormula>VLOOKUP(A43, Boats!A$1:F$144, 2, FALSE)</calculatedColumnFormula>
    </tableColumn>
    <tableColumn id="3" name="Sail Number" dataDxfId="807">
      <calculatedColumnFormula>VLOOKUP(A43, Boats!A$1:F$144, 3, FALSE)</calculatedColumnFormula>
    </tableColumn>
    <tableColumn id="4" name="Spin PHRF Rating" dataDxfId="806">
      <calculatedColumnFormula>VLOOKUP(A43, Boats!A$1:F$144, 6, FALSE)</calculatedColumnFormula>
    </tableColumn>
    <tableColumn id="5" name="Finish Time" dataDxfId="805"/>
    <tableColumn id="6" name="DNF?" dataDxfId="804"/>
    <tableColumn id="7" name="Elapsed (sec)" dataDxfId="803">
      <calculatedColumnFormula>IF(ISBLANK(E43), "", (E43-B$40) *24*60*60)</calculatedColumnFormula>
    </tableColumn>
    <tableColumn id="8" name="Handicap" dataDxfId="802">
      <calculatedColumnFormula>IF(ISBLANK(E43), "", ROUND(B$39*D43, 0))</calculatedColumnFormula>
    </tableColumn>
    <tableColumn id="9" name="Corrected (sec)" dataDxfId="801">
      <calculatedColumnFormula>IF(ISBLANK(E43),"",G43-H43)</calculatedColumnFormula>
    </tableColumn>
    <tableColumn id="10" name="Place" dataDxfId="800">
      <calculatedColumnFormula>IF(F43="DNF", $E$39+1, IF(F43="DNS", $E$39+1, IF(F43="DSQ", $E$39+1, IF(F43="DNC", $E$38+1, RANK(I43, I$43:I$51, 1)))))</calculatedColumnFormula>
    </tableColumn>
  </tableColumns>
  <tableStyleInfo name="TableStyleMedium2" showFirstColumn="0" showLastColumn="0" showRowStripes="1" showColumnStripes="0"/>
</table>
</file>

<file path=xl/tables/table107.xml><?xml version="1.0" encoding="utf-8"?>
<table xmlns="http://schemas.openxmlformats.org/spreadsheetml/2006/main" id="107" name="Table43918243036636669819099108" displayName="Table43918243036636669819099108" ref="A9:J18" totalsRowShown="0" headerRowDxfId="739" tableBorderDxfId="738">
  <autoFilter ref="A9:J18"/>
  <sortState ref="A10:J18">
    <sortCondition ref="J9:J18"/>
  </sortState>
  <tableColumns count="10">
    <tableColumn id="1" name="Boat Name" dataDxfId="737"/>
    <tableColumn id="2" name="Boat Owner" dataDxfId="736">
      <calculatedColumnFormula>VLOOKUP(A10, Boats!A$1:F$144, 2, FALSE)</calculatedColumnFormula>
    </tableColumn>
    <tableColumn id="3" name="Sail Number" dataDxfId="735">
      <calculatedColumnFormula>VLOOKUP(A10, Boats!A$1:F$144, 3, FALSE)</calculatedColumnFormula>
    </tableColumn>
    <tableColumn id="4" name="Jog PHRF Rating" dataDxfId="734">
      <calculatedColumnFormula>VLOOKUP(A10, Boats!A$1:F$144, 5, FALSE)</calculatedColumnFormula>
    </tableColumn>
    <tableColumn id="5" name="Finish Time" dataDxfId="733"/>
    <tableColumn id="6" name="DNF?" dataDxfId="732"/>
    <tableColumn id="7" name="Elapsed (sec)" dataDxfId="731">
      <calculatedColumnFormula>IF(ISBLANK(E10), "", (E10-B$7) *24*60*60)</calculatedColumnFormula>
    </tableColumn>
    <tableColumn id="8" name="Handicap" dataDxfId="730">
      <calculatedColumnFormula>IF(ISBLANK(E10), "", ROUND(B$6*D10, 0))</calculatedColumnFormula>
    </tableColumn>
    <tableColumn id="9" name="Corrected (sec)" dataDxfId="729">
      <calculatedColumnFormula>IF(ISBLANK(E10),"",G10-H10)</calculatedColumnFormula>
    </tableColumn>
    <tableColumn id="10" name="Place" dataDxfId="728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108.xml><?xml version="1.0" encoding="utf-8"?>
<table xmlns="http://schemas.openxmlformats.org/spreadsheetml/2006/main" id="108" name="Table43410192531376467708291100109" displayName="Table43410192531376467708291100109" ref="A25:J32" totalsRowShown="0" headerRowDxfId="727" tableBorderDxfId="726">
  <autoFilter ref="A25:J32"/>
  <sortState ref="A26:J32">
    <sortCondition ref="J25:J32"/>
  </sortState>
  <tableColumns count="10">
    <tableColumn id="1" name="Boat Name" dataDxfId="725"/>
    <tableColumn id="2" name="Boat Owner" dataDxfId="724">
      <calculatedColumnFormula>VLOOKUP(A26, Boats!A$1:F$144, 2, FALSE)</calculatedColumnFormula>
    </tableColumn>
    <tableColumn id="3" name="Sail Number" dataDxfId="723">
      <calculatedColumnFormula>VLOOKUP(A26, Boats!A$1:F$144, 3, FALSE)</calculatedColumnFormula>
    </tableColumn>
    <tableColumn id="4" name="Jog PHRF Rating" dataDxfId="722">
      <calculatedColumnFormula>VLOOKUP(A26, Boats!A$1:F$144, 5, FALSE)</calculatedColumnFormula>
    </tableColumn>
    <tableColumn id="5" name="Finish Time" dataDxfId="721"/>
    <tableColumn id="6" name="DNF?" dataDxfId="720"/>
    <tableColumn id="7" name="Elapsed (sec)" dataDxfId="719">
      <calculatedColumnFormula>IF(ISBLANK(E26), "", (E26-B$23) *24*60*60)</calculatedColumnFormula>
    </tableColumn>
    <tableColumn id="8" name="Handicap" dataDxfId="718">
      <calculatedColumnFormula>IF(ISBLANK(E26), "", ROUND(B$22*D26, 0))</calculatedColumnFormula>
    </tableColumn>
    <tableColumn id="9" name="Corrected (sec)" dataDxfId="717">
      <calculatedColumnFormula>IF(ISBLANK(E26),"",G26-H26)</calculatedColumnFormula>
    </tableColumn>
    <tableColumn id="10" name="Place" dataDxfId="716">
      <calculatedColumnFormula>IF(F26="DNF", $E$22+1, IF(F26="DNS", $E$22+1, IF(F26="DSQ", $E$22+1, IF(F26="DNC", $E$21+1, RANK(I26, I$26:I$32, 1)))))</calculatedColumnFormula>
    </tableColumn>
  </tableColumns>
  <tableStyleInfo name="TableStyleMedium2" showFirstColumn="0" showLastColumn="0" showRowStripes="1" showColumnStripes="0"/>
</table>
</file>

<file path=xl/tables/table109.xml><?xml version="1.0" encoding="utf-8"?>
<table xmlns="http://schemas.openxmlformats.org/spreadsheetml/2006/main" id="109" name="Table434711202632386568718392101110" displayName="Table434711202632386568718392101110" ref="A39:J48" totalsRowShown="0" headerRowDxfId="715" tableBorderDxfId="714">
  <autoFilter ref="A39:J48"/>
  <sortState ref="A40:J48">
    <sortCondition ref="J39:J48"/>
  </sortState>
  <tableColumns count="10">
    <tableColumn id="1" name="Boat Name" dataDxfId="713"/>
    <tableColumn id="2" name="Boat Owner" dataDxfId="712">
      <calculatedColumnFormula>VLOOKUP(A40, Boats!A$1:F$144, 2, FALSE)</calculatedColumnFormula>
    </tableColumn>
    <tableColumn id="3" name="Sail Number" dataDxfId="711">
      <calculatedColumnFormula>VLOOKUP(A40, Boats!A$1:F$144, 3, FALSE)</calculatedColumnFormula>
    </tableColumn>
    <tableColumn id="4" name="Jog PHRF Rating" dataDxfId="710">
      <calculatedColumnFormula>VLOOKUP(A40, Boats!A$1:F$144, 5, FALSE)</calculatedColumnFormula>
    </tableColumn>
    <tableColumn id="5" name="Finish Time" dataDxfId="709"/>
    <tableColumn id="6" name="DNF?" dataDxfId="708"/>
    <tableColumn id="7" name="Elapsed (sec)" dataDxfId="707">
      <calculatedColumnFormula>IF(ISBLANK(E40), "", (E40-B$37) *24*60*60)</calculatedColumnFormula>
    </tableColumn>
    <tableColumn id="8" name="Handicap" dataDxfId="706">
      <calculatedColumnFormula>IF(ISBLANK(E40), "", ROUND(B$36*D40, 0))</calculatedColumnFormula>
    </tableColumn>
    <tableColumn id="9" name="Corrected (sec)" dataDxfId="705">
      <calculatedColumnFormula>IF(ISBLANK(E40),"",G40-H40)</calculatedColumnFormula>
    </tableColumn>
    <tableColumn id="10" name="Place" dataDxfId="704">
      <calculatedColumnFormula>IF(F40="DNF", $E$36+1, IF(F40="DNS", $E$36+1, IF(F40="DSQ", $E$36+1, IF(F40="DNC", $E$35+1, RANK(I40, I$40:I$48, 1)))))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4" name="Table4312935" displayName="Table4312935" ref="A9:J20" totalsRowShown="0" headerRowDxfId="2787" tableBorderDxfId="2786">
  <autoFilter ref="A9:J20"/>
  <sortState ref="A10:J20">
    <sortCondition ref="D9:D20"/>
  </sortState>
  <tableColumns count="10">
    <tableColumn id="1" name="Boat Name" dataDxfId="2785"/>
    <tableColumn id="2" name="Boat Owner" dataDxfId="2784">
      <calculatedColumnFormula>VLOOKUP(A10, Boats!A$1:F$144, 2, FALSE)</calculatedColumnFormula>
    </tableColumn>
    <tableColumn id="3" name="Sail Number" dataDxfId="2783">
      <calculatedColumnFormula>VLOOKUP(A10, Boats!A$1:F$144, 3, FALSE)</calculatedColumnFormula>
    </tableColumn>
    <tableColumn id="4" name="Spin PHRF Rating" dataDxfId="2782">
      <calculatedColumnFormula>VLOOKUP(A10, Boats!A$1:F$144, 6, FALSE)</calculatedColumnFormula>
    </tableColumn>
    <tableColumn id="5" name="Finish Time" dataDxfId="2781"/>
    <tableColumn id="6" name="DNF?" dataDxfId="2780"/>
    <tableColumn id="7" name="Elapsed (sec)" dataDxfId="2779">
      <calculatedColumnFormula>IF(ISBLANK(E10), "", (E10-B$7) *24*60*60)</calculatedColumnFormula>
    </tableColumn>
    <tableColumn id="8" name="Handicap" dataDxfId="2778">
      <calculatedColumnFormula>IF(ISBLANK(E10), "", ROUND(B$6*D10, 0))</calculatedColumnFormula>
    </tableColumn>
    <tableColumn id="9" name="Corrected (sec)" dataDxfId="2777">
      <calculatedColumnFormula>IF(ISBLANK(E10),"",G10-H10)</calculatedColumnFormula>
    </tableColumn>
    <tableColumn id="10" name="Place" dataDxfId="2776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110.xml><?xml version="1.0" encoding="utf-8"?>
<table xmlns="http://schemas.openxmlformats.org/spreadsheetml/2006/main" id="110" name="Table43918243036636669819099108111" displayName="Table43918243036636669819099108111" ref="A9:J13" totalsRowShown="0" headerRowDxfId="659" tableBorderDxfId="658">
  <autoFilter ref="A9:J13"/>
  <sortState ref="A10:J18">
    <sortCondition ref="J9:J18"/>
  </sortState>
  <tableColumns count="10">
    <tableColumn id="1" name="Boat Name" dataDxfId="657"/>
    <tableColumn id="2" name="Boat Owner" dataDxfId="656">
      <calculatedColumnFormula>VLOOKUP(A10, Boats!A$1:F$144, 2, FALSE)</calculatedColumnFormula>
    </tableColumn>
    <tableColumn id="3" name="Sail Number" dataDxfId="655">
      <calculatedColumnFormula>VLOOKUP(A10, Boats!A$1:F$144, 3, FALSE)</calculatedColumnFormula>
    </tableColumn>
    <tableColumn id="4" name="Jog PHRF Rating" dataDxfId="654">
      <calculatedColumnFormula>VLOOKUP(A10, Boats!A$1:F$144, 5, FALSE)</calculatedColumnFormula>
    </tableColumn>
    <tableColumn id="5" name="Finish Time" dataDxfId="653"/>
    <tableColumn id="6" name="DNF?" dataDxfId="652"/>
    <tableColumn id="7" name="Elapsed (sec)" dataDxfId="651">
      <calculatedColumnFormula>IF(ISBLANK(E10), "", (E10-B$7) *24*60*60)</calculatedColumnFormula>
    </tableColumn>
    <tableColumn id="8" name="Handicap" dataDxfId="650">
      <calculatedColumnFormula>IF(ISBLANK(E10), "", ROUND(B$6*D10, 0))</calculatedColumnFormula>
    </tableColumn>
    <tableColumn id="9" name="Corrected (sec)" dataDxfId="649">
      <calculatedColumnFormula>IF(ISBLANK(E10),"",G10-H10)</calculatedColumnFormula>
    </tableColumn>
    <tableColumn id="10" name="Place" dataDxfId="648">
      <calculatedColumnFormula>IF(F10="DNF", $E$6+1, IF(F10="DNS", $E$6+1, IF(F10="DSQ", $E$6+1, IF(F10="DNC", $E$5+1, RANK(I10, I$10:I$13, 1)))))</calculatedColumnFormula>
    </tableColumn>
  </tableColumns>
  <tableStyleInfo name="TableStyleMedium2" showFirstColumn="0" showLastColumn="0" showRowStripes="1" showColumnStripes="0"/>
</table>
</file>

<file path=xl/tables/table111.xml><?xml version="1.0" encoding="utf-8"?>
<table xmlns="http://schemas.openxmlformats.org/spreadsheetml/2006/main" id="111" name="Table43410192531376467708291100109112" displayName="Table43410192531376467708291100109112" ref="A20:J26" totalsRowShown="0" headerRowDxfId="647" tableBorderDxfId="646">
  <autoFilter ref="A20:J26"/>
  <sortState ref="A26:J31">
    <sortCondition ref="J25:J31"/>
  </sortState>
  <tableColumns count="10">
    <tableColumn id="1" name="Boat Name" dataDxfId="645"/>
    <tableColumn id="2" name="Boat Owner" dataDxfId="644">
      <calculatedColumnFormula>VLOOKUP(A21, Boats!A$1:F$144, 2, FALSE)</calculatedColumnFormula>
    </tableColumn>
    <tableColumn id="3" name="Sail Number" dataDxfId="643">
      <calculatedColumnFormula>VLOOKUP(A21, Boats!A$1:F$144, 3, FALSE)</calculatedColumnFormula>
    </tableColumn>
    <tableColumn id="4" name="Jog PHRF Rating" dataDxfId="642">
      <calculatedColumnFormula>VLOOKUP(A21, Boats!A$1:F$144, 5, FALSE)</calculatedColumnFormula>
    </tableColumn>
    <tableColumn id="5" name="Finish Time" dataDxfId="641"/>
    <tableColumn id="6" name="DNF?" dataDxfId="640"/>
    <tableColumn id="7" name="Elapsed (sec)" dataDxfId="639">
      <calculatedColumnFormula>IF(ISBLANK(E21), "", (E21-B$18) *24*60*60)</calculatedColumnFormula>
    </tableColumn>
    <tableColumn id="8" name="Handicap" dataDxfId="638">
      <calculatedColumnFormula>IF(ISBLANK(E21), "", ROUND(B$17*D21, 0))</calculatedColumnFormula>
    </tableColumn>
    <tableColumn id="9" name="Corrected (sec)" dataDxfId="637">
      <calculatedColumnFormula>IF(ISBLANK(E21),"",G21-H21)</calculatedColumnFormula>
    </tableColumn>
    <tableColumn id="10" name="Place" dataDxfId="636">
      <calculatedColumnFormula>IF(F21="DNF", $E$17+1, IF(F21="DNS", $E$17+1, IF(F21="DSQ", $E$17+1, IF(F21="DNC", $E$16+1, RANK(I21, I$21:I$26, 1)))))</calculatedColumnFormula>
    </tableColumn>
  </tableColumns>
  <tableStyleInfo name="TableStyleMedium2" showFirstColumn="0" showLastColumn="0" showRowStripes="1" showColumnStripes="0"/>
</table>
</file>

<file path=xl/tables/table112.xml><?xml version="1.0" encoding="utf-8"?>
<table xmlns="http://schemas.openxmlformats.org/spreadsheetml/2006/main" id="112" name="Table434711202632386568718392101110113" displayName="Table434711202632386568718392101110113" ref="A33:J42" totalsRowShown="0" headerRowDxfId="635" tableBorderDxfId="634">
  <autoFilter ref="A33:J42"/>
  <sortState ref="A39:J47">
    <sortCondition ref="J38:J47"/>
  </sortState>
  <tableColumns count="10">
    <tableColumn id="1" name="Boat Name" dataDxfId="633"/>
    <tableColumn id="2" name="Boat Owner" dataDxfId="632">
      <calculatedColumnFormula>VLOOKUP(A34, Boats!A$1:F$144, 2, FALSE)</calculatedColumnFormula>
    </tableColumn>
    <tableColumn id="3" name="Sail Number" dataDxfId="631">
      <calculatedColumnFormula>VLOOKUP(A34, Boats!A$1:F$144, 3, FALSE)</calculatedColumnFormula>
    </tableColumn>
    <tableColumn id="4" name="Jog PHRF Rating" dataDxfId="630">
      <calculatedColumnFormula>VLOOKUP(A34, Boats!A$1:F$144, 5, FALSE)</calculatedColumnFormula>
    </tableColumn>
    <tableColumn id="5" name="Finish Time" dataDxfId="629"/>
    <tableColumn id="6" name="DNF?" dataDxfId="628"/>
    <tableColumn id="7" name="Elapsed (sec)" dataDxfId="627">
      <calculatedColumnFormula>IF(ISBLANK(E34), "", (E34-B$31) *24*60*60)</calculatedColumnFormula>
    </tableColumn>
    <tableColumn id="8" name="Handicap" dataDxfId="626">
      <calculatedColumnFormula>IF(ISBLANK(E34), "", ROUND(B$30*D34, 0))</calculatedColumnFormula>
    </tableColumn>
    <tableColumn id="9" name="Corrected (sec)" dataDxfId="625">
      <calculatedColumnFormula>IF(ISBLANK(E34),"",G34-H34)</calculatedColumnFormula>
    </tableColumn>
    <tableColumn id="10" name="Place" dataDxfId="624">
      <calculatedColumnFormula>IF(F34="DNF", $E$30+1, IF(F34="DNS", $E$30+1, IF(F34="DSQ", $E$30+1, IF(F34="DNC", $E$29+1, RANK(I34, I$34:I$42, 1)))))</calculatedColumnFormula>
    </tableColumn>
  </tableColumns>
  <tableStyleInfo name="TableStyleMedium2" showFirstColumn="0" showLastColumn="0" showRowStripes="1" showColumnStripes="0"/>
</table>
</file>

<file path=xl/tables/table113.xml><?xml version="1.0" encoding="utf-8"?>
<table xmlns="http://schemas.openxmlformats.org/spreadsheetml/2006/main" id="116" name="Table43918243036636669819099117" displayName="Table43918243036636669819099117" ref="A9:J18" totalsRowShown="0" headerRowDxfId="563" tableBorderDxfId="562">
  <autoFilter ref="A9:J18"/>
  <sortState ref="A10:J18">
    <sortCondition ref="J9:J18"/>
  </sortState>
  <tableColumns count="10">
    <tableColumn id="1" name="Boat Name" dataDxfId="561"/>
    <tableColumn id="2" name="Boat Owner" dataDxfId="560">
      <calculatedColumnFormula>VLOOKUP(A10, Boats!A$1:F$144, 2, FALSE)</calculatedColumnFormula>
    </tableColumn>
    <tableColumn id="3" name="Sail Number" dataDxfId="559">
      <calculatedColumnFormula>VLOOKUP(A10, Boats!A$1:F$144, 3, FALSE)</calculatedColumnFormula>
    </tableColumn>
    <tableColumn id="4" name="Jog PHRF Rating" dataDxfId="558">
      <calculatedColumnFormula>VLOOKUP(A10, Boats!A$1:F$144, 5, FALSE)</calculatedColumnFormula>
    </tableColumn>
    <tableColumn id="5" name="Finish Time" dataDxfId="557"/>
    <tableColumn id="6" name="DNF?" dataDxfId="556"/>
    <tableColumn id="7" name="Elapsed (sec)" dataDxfId="555">
      <calculatedColumnFormula>IF(ISBLANK(E10), "", (E10-B$7) *24*60*60)</calculatedColumnFormula>
    </tableColumn>
    <tableColumn id="8" name="Handicap" dataDxfId="554">
      <calculatedColumnFormula>IF(ISBLANK(E10), "", ROUND(B$6*D10, 0))</calculatedColumnFormula>
    </tableColumn>
    <tableColumn id="9" name="Corrected (sec)" dataDxfId="553">
      <calculatedColumnFormula>IF(ISBLANK(E10),"",G10-H10)</calculatedColumnFormula>
    </tableColumn>
    <tableColumn id="10" name="Place" dataDxfId="552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114.xml><?xml version="1.0" encoding="utf-8"?>
<table xmlns="http://schemas.openxmlformats.org/spreadsheetml/2006/main" id="117" name="Table43410192531376467708291100118" displayName="Table43410192531376467708291100118" ref="A25:J32" totalsRowShown="0" headerRowDxfId="551" tableBorderDxfId="550">
  <autoFilter ref="A25:J32"/>
  <sortState ref="A26:J32">
    <sortCondition ref="J25:J32"/>
  </sortState>
  <tableColumns count="10">
    <tableColumn id="1" name="Boat Name" dataDxfId="549"/>
    <tableColumn id="2" name="Boat Owner" dataDxfId="548">
      <calculatedColumnFormula>VLOOKUP(A26, Boats!A$1:F$144, 2, FALSE)</calculatedColumnFormula>
    </tableColumn>
    <tableColumn id="3" name="Sail Number" dataDxfId="547">
      <calculatedColumnFormula>VLOOKUP(A26, Boats!A$1:F$144, 3, FALSE)</calculatedColumnFormula>
    </tableColumn>
    <tableColumn id="4" name="Jog PHRF Rating" dataDxfId="546">
      <calculatedColumnFormula>VLOOKUP(A26, Boats!A$1:F$144, 5, FALSE)</calculatedColumnFormula>
    </tableColumn>
    <tableColumn id="5" name="Finish Time" dataDxfId="545"/>
    <tableColumn id="6" name="DNF?" dataDxfId="544"/>
    <tableColumn id="7" name="Elapsed (sec)" dataDxfId="543">
      <calculatedColumnFormula>IF(ISBLANK(E26), "", (E26-B$23) *24*60*60)</calculatedColumnFormula>
    </tableColumn>
    <tableColumn id="8" name="Handicap" dataDxfId="542">
      <calculatedColumnFormula>IF(ISBLANK(E26), "", ROUND(B$22*D26, 0))</calculatedColumnFormula>
    </tableColumn>
    <tableColumn id="9" name="Corrected (sec)" dataDxfId="541">
      <calculatedColumnFormula>IF(ISBLANK(E26),"",G26-H26)</calculatedColumnFormula>
    </tableColumn>
    <tableColumn id="10" name="Place" dataDxfId="540">
      <calculatedColumnFormula>IF(F26="DNF", $E$22+1, IF(F26="DNS", $E$22+1, IF(F26="DSQ", $E$22+1, IF(F26="DNC", $E$21+1, RANK(I26, I$26:I$32, 1)))))</calculatedColumnFormula>
    </tableColumn>
  </tableColumns>
  <tableStyleInfo name="TableStyleMedium2" showFirstColumn="0" showLastColumn="0" showRowStripes="1" showColumnStripes="0"/>
</table>
</file>

<file path=xl/tables/table115.xml><?xml version="1.0" encoding="utf-8"?>
<table xmlns="http://schemas.openxmlformats.org/spreadsheetml/2006/main" id="118" name="Table434711202632386568718392101119" displayName="Table434711202632386568718392101119" ref="A39:J48" totalsRowShown="0" headerRowDxfId="539" tableBorderDxfId="538">
  <autoFilter ref="A39:J48"/>
  <sortState ref="A40:J48">
    <sortCondition ref="J39:J48"/>
  </sortState>
  <tableColumns count="10">
    <tableColumn id="1" name="Boat Name" dataDxfId="537"/>
    <tableColumn id="2" name="Boat Owner" dataDxfId="536">
      <calculatedColumnFormula>VLOOKUP(A40, Boats!A$1:F$144, 2, FALSE)</calculatedColumnFormula>
    </tableColumn>
    <tableColumn id="3" name="Sail Number" dataDxfId="535">
      <calculatedColumnFormula>VLOOKUP(A40, Boats!A$1:F$144, 3, FALSE)</calculatedColumnFormula>
    </tableColumn>
    <tableColumn id="4" name="Jog PHRF Rating" dataDxfId="534">
      <calculatedColumnFormula>VLOOKUP(A40, Boats!A$1:F$144, 5, FALSE)</calculatedColumnFormula>
    </tableColumn>
    <tableColumn id="5" name="Finish Time" dataDxfId="533"/>
    <tableColumn id="6" name="DNF?" dataDxfId="532"/>
    <tableColumn id="7" name="Elapsed (sec)" dataDxfId="531">
      <calculatedColumnFormula>IF(ISBLANK(E40), "", (E40-B$37) *24*60*60)</calculatedColumnFormula>
    </tableColumn>
    <tableColumn id="8" name="Handicap" dataDxfId="530">
      <calculatedColumnFormula>IF(ISBLANK(E40), "", ROUND(B$36*D40, 0))</calculatedColumnFormula>
    </tableColumn>
    <tableColumn id="9" name="Corrected (sec)" dataDxfId="529">
      <calculatedColumnFormula>IF(ISBLANK(E40),"",G40-H40)</calculatedColumnFormula>
    </tableColumn>
    <tableColumn id="10" name="Place" dataDxfId="528">
      <calculatedColumnFormula>IF(F40="DNF", $E$36+1, IF(F40="DNS", $E$36+1, IF(F40="DSQ", $E$36+1, IF(F40="DNC", $E$35+1, RANK(I40, I$40:I$48, 1)))))</calculatedColumnFormula>
    </tableColumn>
  </tableColumns>
  <tableStyleInfo name="TableStyleMedium2" showFirstColumn="0" showLastColumn="0" showRowStripes="1" showColumnStripes="0"/>
</table>
</file>

<file path=xl/tables/table116.xml><?xml version="1.0" encoding="utf-8"?>
<table xmlns="http://schemas.openxmlformats.org/spreadsheetml/2006/main" id="128" name="Table43918243036636669819099117129" displayName="Table43918243036636669819099117129" ref="A9:J18" totalsRowShown="0" headerRowDxfId="467" tableBorderDxfId="466">
  <autoFilter ref="A9:J18"/>
  <sortState ref="A10:J18">
    <sortCondition ref="J9:J18"/>
  </sortState>
  <tableColumns count="10">
    <tableColumn id="1" name="Boat Name" dataDxfId="465"/>
    <tableColumn id="2" name="Boat Owner" dataDxfId="464">
      <calculatedColumnFormula>VLOOKUP(A10, Boats!A$1:F$144, 2, FALSE)</calculatedColumnFormula>
    </tableColumn>
    <tableColumn id="3" name="Sail Number" dataDxfId="463">
      <calculatedColumnFormula>VLOOKUP(A10, Boats!A$1:F$144, 3, FALSE)</calculatedColumnFormula>
    </tableColumn>
    <tableColumn id="4" name="Jog PHRF Rating" dataDxfId="462">
      <calculatedColumnFormula>VLOOKUP(A10, Boats!A$1:F$144, 5, FALSE)</calculatedColumnFormula>
    </tableColumn>
    <tableColumn id="5" name="Finish Time" dataDxfId="461"/>
    <tableColumn id="6" name="DNF?" dataDxfId="460"/>
    <tableColumn id="7" name="Elapsed (sec)" dataDxfId="459">
      <calculatedColumnFormula>IF(ISBLANK(E10), "", (E10-B$7) *24*60*60)</calculatedColumnFormula>
    </tableColumn>
    <tableColumn id="8" name="Handicap" dataDxfId="458">
      <calculatedColumnFormula>IF(ISBLANK(E10), "", ROUND(B$6*D10, 0))</calculatedColumnFormula>
    </tableColumn>
    <tableColumn id="9" name="Corrected (sec)" dataDxfId="457">
      <calculatedColumnFormula>IF(ISBLANK(E10),"",G10-H10)</calculatedColumnFormula>
    </tableColumn>
    <tableColumn id="10" name="Place" dataDxfId="456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117.xml><?xml version="1.0" encoding="utf-8"?>
<table xmlns="http://schemas.openxmlformats.org/spreadsheetml/2006/main" id="129" name="Table43410192531376467708291100118130" displayName="Table43410192531376467708291100118130" ref="A25:J32" totalsRowShown="0" headerRowDxfId="455" tableBorderDxfId="454">
  <autoFilter ref="A25:J32"/>
  <sortState ref="A26:J32">
    <sortCondition ref="J25:J32"/>
  </sortState>
  <tableColumns count="10">
    <tableColumn id="1" name="Boat Name" dataDxfId="453"/>
    <tableColumn id="2" name="Boat Owner" dataDxfId="452">
      <calculatedColumnFormula>VLOOKUP(A26, Boats!A$1:F$144, 2, FALSE)</calculatedColumnFormula>
    </tableColumn>
    <tableColumn id="3" name="Sail Number" dataDxfId="451">
      <calculatedColumnFormula>VLOOKUP(A26, Boats!A$1:F$144, 3, FALSE)</calculatedColumnFormula>
    </tableColumn>
    <tableColumn id="4" name="Jog PHRF Rating" dataDxfId="450">
      <calculatedColumnFormula>VLOOKUP(A26, Boats!A$1:F$144, 5, FALSE)</calculatedColumnFormula>
    </tableColumn>
    <tableColumn id="5" name="Finish Time" dataDxfId="449"/>
    <tableColumn id="6" name="DNF?" dataDxfId="448"/>
    <tableColumn id="7" name="Elapsed (sec)" dataDxfId="447">
      <calculatedColumnFormula>IF(ISBLANK(E26), "", (E26-B$23) *24*60*60)</calculatedColumnFormula>
    </tableColumn>
    <tableColumn id="8" name="Handicap" dataDxfId="446">
      <calculatedColumnFormula>IF(ISBLANK(E26), "", ROUND(B$22*D26, 0))</calculatedColumnFormula>
    </tableColumn>
    <tableColumn id="9" name="Corrected (sec)" dataDxfId="445">
      <calculatedColumnFormula>IF(ISBLANK(E26),"",G26-H26)</calculatedColumnFormula>
    </tableColumn>
    <tableColumn id="10" name="Place" dataDxfId="444">
      <calculatedColumnFormula>IF(F26="DNF", $E$22+1, IF(F26="DNS", $E$22+1, IF(F26="DSQ", $E$22+1, IF(F26="DNC", $E$21+1, RANK(I26, I$26:I$32, 1)))))</calculatedColumnFormula>
    </tableColumn>
  </tableColumns>
  <tableStyleInfo name="TableStyleMedium2" showFirstColumn="0" showLastColumn="0" showRowStripes="1" showColumnStripes="0"/>
</table>
</file>

<file path=xl/tables/table118.xml><?xml version="1.0" encoding="utf-8"?>
<table xmlns="http://schemas.openxmlformats.org/spreadsheetml/2006/main" id="130" name="Table434711202632386568718392101119131" displayName="Table434711202632386568718392101119131" ref="A39:J48" totalsRowShown="0" headerRowDxfId="443" tableBorderDxfId="442">
  <autoFilter ref="A39:J48"/>
  <sortState ref="A40:J48">
    <sortCondition ref="J39:J48"/>
  </sortState>
  <tableColumns count="10">
    <tableColumn id="1" name="Boat Name" dataDxfId="441"/>
    <tableColumn id="2" name="Boat Owner" dataDxfId="440">
      <calculatedColumnFormula>VLOOKUP(A40, Boats!A$1:F$144, 2, FALSE)</calculatedColumnFormula>
    </tableColumn>
    <tableColumn id="3" name="Sail Number" dataDxfId="439">
      <calculatedColumnFormula>VLOOKUP(A40, Boats!A$1:F$144, 3, FALSE)</calculatedColumnFormula>
    </tableColumn>
    <tableColumn id="4" name="Jog PHRF Rating" dataDxfId="438">
      <calculatedColumnFormula>VLOOKUP(A40, Boats!A$1:F$144, 5, FALSE)</calculatedColumnFormula>
    </tableColumn>
    <tableColumn id="5" name="Finish Time" dataDxfId="437"/>
    <tableColumn id="6" name="DNF?" dataDxfId="436"/>
    <tableColumn id="7" name="Elapsed (sec)" dataDxfId="435">
      <calculatedColumnFormula>IF(ISBLANK(E40), "", (E40-B$37) *24*60*60)</calculatedColumnFormula>
    </tableColumn>
    <tableColumn id="8" name="Handicap" dataDxfId="434">
      <calculatedColumnFormula>IF(ISBLANK(E40), "", ROUND(B$36*D40, 0))</calculatedColumnFormula>
    </tableColumn>
    <tableColumn id="9" name="Corrected (sec)" dataDxfId="433">
      <calculatedColumnFormula>IF(ISBLANK(E40),"",G40-H40)</calculatedColumnFormula>
    </tableColumn>
    <tableColumn id="10" name="Place" dataDxfId="432">
      <calculatedColumnFormula>IF(F40="DNF", $E$36+1, IF(F40="DNS", $E$36+1, IF(F40="DSQ", $E$36+1, IF(F40="DNC", $E$35+1, RANK(I40, I$40:I$48, 1)))))</calculatedColumnFormula>
    </tableColumn>
  </tableColumns>
  <tableStyleInfo name="TableStyleMedium2" showFirstColumn="0" showLastColumn="0" showRowStripes="1" showColumnStripes="0"/>
</table>
</file>

<file path=xl/tables/table119.xml><?xml version="1.0" encoding="utf-8"?>
<table xmlns="http://schemas.openxmlformats.org/spreadsheetml/2006/main" id="131" name="Table43918243036636669819099117129132" displayName="Table43918243036636669819099117129132" ref="A9:J18" totalsRowShown="0" headerRowDxfId="371" tableBorderDxfId="370">
  <autoFilter ref="A9:J18"/>
  <sortState ref="A10:J18">
    <sortCondition ref="J9:J18"/>
  </sortState>
  <tableColumns count="10">
    <tableColumn id="1" name="Boat Name" dataDxfId="369"/>
    <tableColumn id="2" name="Boat Owner" dataDxfId="368">
      <calculatedColumnFormula>VLOOKUP(A10, Boats!A$1:F$144, 2, FALSE)</calculatedColumnFormula>
    </tableColumn>
    <tableColumn id="3" name="Sail Number" dataDxfId="367">
      <calculatedColumnFormula>VLOOKUP(A10, Boats!A$1:F$144, 3, FALSE)</calculatedColumnFormula>
    </tableColumn>
    <tableColumn id="4" name="Jog PHRF Rating" dataDxfId="366">
      <calculatedColumnFormula>VLOOKUP(A10, Boats!A$1:F$144, 5, FALSE)</calculatedColumnFormula>
    </tableColumn>
    <tableColumn id="5" name="Finish Time" dataDxfId="365"/>
    <tableColumn id="6" name="DNF?" dataDxfId="364"/>
    <tableColumn id="7" name="Elapsed (sec)" dataDxfId="363">
      <calculatedColumnFormula>IF(ISBLANK(E10), "", (E10-B$7) *24*60*60)</calculatedColumnFormula>
    </tableColumn>
    <tableColumn id="8" name="Handicap" dataDxfId="362">
      <calculatedColumnFormula>IF(ISBLANK(E10), "", ROUND(B$6*D10, 0))</calculatedColumnFormula>
    </tableColumn>
    <tableColumn id="9" name="Corrected (sec)" dataDxfId="361">
      <calculatedColumnFormula>IF(ISBLANK(E10),"",G10-H10)</calculatedColumnFormula>
    </tableColumn>
    <tableColumn id="10" name="Place" dataDxfId="360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5" name="Table431215946" displayName="Table431215946" ref="A27:J34" totalsRowShown="0" headerRowDxfId="2775" tableBorderDxfId="2774">
  <autoFilter ref="A27:J34"/>
  <sortState ref="A28:J35">
    <sortCondition ref="D27:D35"/>
  </sortState>
  <tableColumns count="10">
    <tableColumn id="1" name="Boat Name" dataDxfId="2773"/>
    <tableColumn id="2" name="Boat Owner" dataDxfId="2772">
      <calculatedColumnFormula>VLOOKUP(A28, Boats!A$1:F$144, 2, FALSE)</calculatedColumnFormula>
    </tableColumn>
    <tableColumn id="3" name="Sail Number" dataDxfId="2771">
      <calculatedColumnFormula>VLOOKUP(A28, Boats!A$1:F$144, 3, FALSE)</calculatedColumnFormula>
    </tableColumn>
    <tableColumn id="4" name="Spin PHRF Rating" dataDxfId="2770">
      <calculatedColumnFormula>VLOOKUP(A28, Boats!A$1:F$144, 6, FALSE)</calculatedColumnFormula>
    </tableColumn>
    <tableColumn id="5" name="Finish Time" dataDxfId="2769"/>
    <tableColumn id="6" name="DNF?" dataDxfId="2768"/>
    <tableColumn id="7" name="Elapsed (sec)" dataDxfId="2767">
      <calculatedColumnFormula>IF(ISBLANK(E28), "", (E28-B$25) *24*60*60)</calculatedColumnFormula>
    </tableColumn>
    <tableColumn id="8" name="Handicap" dataDxfId="2766">
      <calculatedColumnFormula>IF(ISBLANK(E28), "", ROUND(B$24*D28, 0))</calculatedColumnFormula>
    </tableColumn>
    <tableColumn id="9" name="Corrected (sec)" dataDxfId="2765">
      <calculatedColumnFormula>IF(ISBLANK(E28),"",G28-H28)</calculatedColumnFormula>
    </tableColumn>
    <tableColumn id="10" name="Place" dataDxfId="2764">
      <calculatedColumnFormula>IF(F28="DNF", $E$24+1, IF(F28="DNS", $E$24+1, IF(F28="DSQ", $E$24+1, IF(F28="DNC", $E$23+1, RANK(I28, I$28:I$34, 1)))))</calculatedColumnFormula>
    </tableColumn>
  </tableColumns>
  <tableStyleInfo name="TableStyleMedium2" showFirstColumn="0" showLastColumn="0" showRowStripes="1" showColumnStripes="0"/>
</table>
</file>

<file path=xl/tables/table120.xml><?xml version="1.0" encoding="utf-8"?>
<table xmlns="http://schemas.openxmlformats.org/spreadsheetml/2006/main" id="132" name="Table43410192531376467708291100118130133" displayName="Table43410192531376467708291100118130133" ref="A25:J32" totalsRowShown="0" headerRowDxfId="359" tableBorderDxfId="358">
  <autoFilter ref="A25:J32"/>
  <sortState ref="A26:J32">
    <sortCondition ref="J25:J32"/>
  </sortState>
  <tableColumns count="10">
    <tableColumn id="1" name="Boat Name" dataDxfId="357"/>
    <tableColumn id="2" name="Boat Owner" dataDxfId="356">
      <calculatedColumnFormula>VLOOKUP(A26, Boats!A$1:F$144, 2, FALSE)</calculatedColumnFormula>
    </tableColumn>
    <tableColumn id="3" name="Sail Number" dataDxfId="355">
      <calculatedColumnFormula>VLOOKUP(A26, Boats!A$1:F$144, 3, FALSE)</calculatedColumnFormula>
    </tableColumn>
    <tableColumn id="4" name="Jog PHRF Rating" dataDxfId="354">
      <calculatedColumnFormula>VLOOKUP(A26, Boats!A$1:F$144, 5, FALSE)</calculatedColumnFormula>
    </tableColumn>
    <tableColumn id="5" name="Finish Time" dataDxfId="353"/>
    <tableColumn id="6" name="DNF?" dataDxfId="352"/>
    <tableColumn id="7" name="Elapsed (sec)" dataDxfId="351">
      <calculatedColumnFormula>IF(ISBLANK(E26), "", (E26-B$23) *24*60*60)</calculatedColumnFormula>
    </tableColumn>
    <tableColumn id="8" name="Handicap" dataDxfId="350">
      <calculatedColumnFormula>IF(ISBLANK(E26), "", ROUND(B$22*D26, 0))</calculatedColumnFormula>
    </tableColumn>
    <tableColumn id="9" name="Corrected (sec)" dataDxfId="349">
      <calculatedColumnFormula>IF(ISBLANK(E26),"",G26-H26)</calculatedColumnFormula>
    </tableColumn>
    <tableColumn id="10" name="Place" dataDxfId="348">
      <calculatedColumnFormula>IF(F26="DNF", $E$22+1, IF(F26="DNS", $E$22+1, IF(F26="DSQ", $E$22+1, IF(F26="DNC", $E$21+1, RANK(I26, I$26:I$32, 1)))))</calculatedColumnFormula>
    </tableColumn>
  </tableColumns>
  <tableStyleInfo name="TableStyleMedium2" showFirstColumn="0" showLastColumn="0" showRowStripes="1" showColumnStripes="0"/>
</table>
</file>

<file path=xl/tables/table121.xml><?xml version="1.0" encoding="utf-8"?>
<table xmlns="http://schemas.openxmlformats.org/spreadsheetml/2006/main" id="133" name="Table434711202632386568718392101119131134" displayName="Table434711202632386568718392101119131134" ref="A39:J48" totalsRowShown="0" headerRowDxfId="347" tableBorderDxfId="346">
  <autoFilter ref="A39:J48"/>
  <sortState ref="A40:J48">
    <sortCondition ref="J39:J48"/>
  </sortState>
  <tableColumns count="10">
    <tableColumn id="1" name="Boat Name" dataDxfId="345"/>
    <tableColumn id="2" name="Boat Owner" dataDxfId="344">
      <calculatedColumnFormula>VLOOKUP(A40, Boats!A$1:F$144, 2, FALSE)</calculatedColumnFormula>
    </tableColumn>
    <tableColumn id="3" name="Sail Number" dataDxfId="343">
      <calculatedColumnFormula>VLOOKUP(A40, Boats!A$1:F$144, 3, FALSE)</calculatedColumnFormula>
    </tableColumn>
    <tableColumn id="4" name="Jog PHRF Rating" dataDxfId="342">
      <calculatedColumnFormula>VLOOKUP(A40, Boats!A$1:F$144, 5, FALSE)</calculatedColumnFormula>
    </tableColumn>
    <tableColumn id="5" name="Finish Time" dataDxfId="341"/>
    <tableColumn id="6" name="DNF?" dataDxfId="340"/>
    <tableColumn id="7" name="Elapsed (sec)" dataDxfId="339">
      <calculatedColumnFormula>IF(ISBLANK(E40), "", (E40-B$37) *24*60*60)</calculatedColumnFormula>
    </tableColumn>
    <tableColumn id="8" name="Handicap" dataDxfId="338">
      <calculatedColumnFormula>IF(ISBLANK(E40), "", ROUND(B$36*D40, 0))</calculatedColumnFormula>
    </tableColumn>
    <tableColumn id="9" name="Corrected (sec)" dataDxfId="337">
      <calculatedColumnFormula>IF(ISBLANK(E40),"",G40-H40)</calculatedColumnFormula>
    </tableColumn>
    <tableColumn id="10" name="Place" dataDxfId="336">
      <calculatedColumnFormula>IF(F40="DNF", $E$36+1, IF(F40="DNS", $E$36+1, IF(F40="DSQ", $E$36+1, IF(F40="DNC", $E$35+1, RANK(I40, I$40:I$48, 1)))))</calculatedColumnFormula>
    </tableColumn>
  </tableColumns>
  <tableStyleInfo name="TableStyleMedium2" showFirstColumn="0" showLastColumn="0" showRowStripes="1" showColumnStripes="0"/>
</table>
</file>

<file path=xl/tables/table122.xml><?xml version="1.0" encoding="utf-8"?>
<table xmlns="http://schemas.openxmlformats.org/spreadsheetml/2006/main" id="113" name="Table4312935152127333948607275848796102105114" displayName="Table4312935152127333948607275848796102105114" ref="A9:J20" totalsRowShown="0" headerRowDxfId="331" tableBorderDxfId="330">
  <autoFilter ref="A9:J20"/>
  <sortState ref="A10:J20">
    <sortCondition ref="J9:J20"/>
  </sortState>
  <tableColumns count="10">
    <tableColumn id="1" name="Boat Name" dataDxfId="329"/>
    <tableColumn id="2" name="Boat Owner" dataDxfId="328">
      <calculatedColumnFormula>VLOOKUP(A10, Boats!A$1:F$144, 2, FALSE)</calculatedColumnFormula>
    </tableColumn>
    <tableColumn id="3" name="Sail Number" dataDxfId="327">
      <calculatedColumnFormula>VLOOKUP(A10, Boats!A$1:F$144, 3, FALSE)</calculatedColumnFormula>
    </tableColumn>
    <tableColumn id="4" name="Spin PHRF Rating" dataDxfId="326">
      <calculatedColumnFormula>VLOOKUP(A10, Boats!A$1:F$144, 6, FALSE)</calculatedColumnFormula>
    </tableColumn>
    <tableColumn id="5" name="Finish Time" dataDxfId="325"/>
    <tableColumn id="6" name="DNF?" dataDxfId="324"/>
    <tableColumn id="7" name="Elapsed (sec)" dataDxfId="323">
      <calculatedColumnFormula>IF(ISBLANK(E10), "", (E10-B$7) *24*60*60)</calculatedColumnFormula>
    </tableColumn>
    <tableColumn id="8" name="Handicap" dataDxfId="322">
      <calculatedColumnFormula>IF(ISBLANK(E10), "", ROUND(B$6*D10, 0))</calculatedColumnFormula>
    </tableColumn>
    <tableColumn id="9" name="Corrected (sec)" dataDxfId="321">
      <calculatedColumnFormula>IF(ISBLANK(E10),"",G10-H10)</calculatedColumnFormula>
    </tableColumn>
    <tableColumn id="10" name="Place" dataDxfId="320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123.xml><?xml version="1.0" encoding="utf-8"?>
<table xmlns="http://schemas.openxmlformats.org/spreadsheetml/2006/main" id="114" name="Table431215946162228344049617376858897103106115" displayName="Table431215946162228344049617376858897103106115" ref="A27:J35" totalsRowShown="0" headerRowDxfId="319" tableBorderDxfId="318">
  <autoFilter ref="A27:J35"/>
  <sortState ref="A28:J35">
    <sortCondition ref="J27:J35"/>
  </sortState>
  <tableColumns count="10">
    <tableColumn id="1" name="Boat Name" dataDxfId="317"/>
    <tableColumn id="2" name="Boat Owner" dataDxfId="316">
      <calculatedColumnFormula>VLOOKUP(A28, Boats!A$1:F$144, 2, FALSE)</calculatedColumnFormula>
    </tableColumn>
    <tableColumn id="3" name="Sail Number" dataDxfId="315">
      <calculatedColumnFormula>VLOOKUP(A28, Boats!A$1:F$144, 3, FALSE)</calculatedColumnFormula>
    </tableColumn>
    <tableColumn id="4" name="Spin PHRF Rating" dataDxfId="314">
      <calculatedColumnFormula>VLOOKUP(A28, Boats!A$1:F$144, 6, FALSE)</calculatedColumnFormula>
    </tableColumn>
    <tableColumn id="5" name="Finish Time" dataDxfId="313"/>
    <tableColumn id="6" name="DNF?" dataDxfId="312"/>
    <tableColumn id="7" name="Elapsed (sec)" dataDxfId="311">
      <calculatedColumnFormula>IF(ISBLANK(E28), "", (E28-B$25) *24*60*60)</calculatedColumnFormula>
    </tableColumn>
    <tableColumn id="8" name="Handicap" dataDxfId="310">
      <calculatedColumnFormula>IF(ISBLANK(E28), "", ROUND(B$24*D28, 0))</calculatedColumnFormula>
    </tableColumn>
    <tableColumn id="9" name="Corrected (sec)" dataDxfId="309">
      <calculatedColumnFormula>IF(ISBLANK(E28),"",G28-H28)</calculatedColumnFormula>
    </tableColumn>
    <tableColumn id="10" name="Place" dataDxfId="308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124.xml><?xml version="1.0" encoding="utf-8"?>
<table xmlns="http://schemas.openxmlformats.org/spreadsheetml/2006/main" id="115" name="Table43121516958172329354150627477868998104107116" displayName="Table43121516958172329354150627477868998104107116" ref="A42:J51" totalsRowShown="0" headerRowDxfId="307" tableBorderDxfId="306">
  <autoFilter ref="A42:J51"/>
  <sortState ref="A43:J51">
    <sortCondition ref="J42:J51"/>
  </sortState>
  <tableColumns count="10">
    <tableColumn id="1" name="Boat Name" dataDxfId="305"/>
    <tableColumn id="2" name="Boat Owner" dataDxfId="304">
      <calculatedColumnFormula>VLOOKUP(A43, Boats!A$1:F$144, 2, FALSE)</calculatedColumnFormula>
    </tableColumn>
    <tableColumn id="3" name="Sail Number" dataDxfId="303">
      <calculatedColumnFormula>VLOOKUP(A43, Boats!A$1:F$144, 3, FALSE)</calculatedColumnFormula>
    </tableColumn>
    <tableColumn id="4" name="Spin PHRF Rating" dataDxfId="302">
      <calculatedColumnFormula>VLOOKUP(A43, Boats!A$1:F$144, 6, FALSE)</calculatedColumnFormula>
    </tableColumn>
    <tableColumn id="5" name="Finish Time" dataDxfId="301"/>
    <tableColumn id="6" name="DNF?" dataDxfId="300"/>
    <tableColumn id="7" name="Elapsed (sec)" dataDxfId="299">
      <calculatedColumnFormula>IF(ISBLANK(E43), "", (E43-B$40) *24*60*60)</calculatedColumnFormula>
    </tableColumn>
    <tableColumn id="8" name="Handicap" dataDxfId="298">
      <calculatedColumnFormula>IF(ISBLANK(E43), "", ROUND(B$39*D43, 0))</calculatedColumnFormula>
    </tableColumn>
    <tableColumn id="9" name="Corrected (sec)" dataDxfId="297">
      <calculatedColumnFormula>IF(ISBLANK(E43),"",G43-H43)</calculatedColumnFormula>
    </tableColumn>
    <tableColumn id="10" name="Place" dataDxfId="296">
      <calculatedColumnFormula>IF(F43="DNF", $E$39+1, IF(F43="DNS", $E$39+1, IF(F43="DSQ", $E$39+1, IF(F43="DNC", $E$38+1, RANK(I43, I$43:I$51, 1)))))</calculatedColumnFormula>
    </tableColumn>
  </tableColumns>
  <tableStyleInfo name="TableStyleMedium2" showFirstColumn="0" showLastColumn="0" showRowStripes="1" showColumnStripes="0"/>
</table>
</file>

<file path=xl/tables/table125.xml><?xml version="1.0" encoding="utf-8"?>
<table xmlns="http://schemas.openxmlformats.org/spreadsheetml/2006/main" id="119" name="Table4312935152127333948607275848796102105114120" displayName="Table4312935152127333948607275848796102105114120" ref="A9:J20" totalsRowShown="0" headerRowDxfId="291" tableBorderDxfId="290">
  <autoFilter ref="A9:J20"/>
  <sortState ref="A10:J20">
    <sortCondition ref="J9:J20"/>
  </sortState>
  <tableColumns count="10">
    <tableColumn id="1" name="Boat Name" dataDxfId="289"/>
    <tableColumn id="2" name="Boat Owner" dataDxfId="288">
      <calculatedColumnFormula>VLOOKUP(A10, Boats!A$1:F$144, 2, FALSE)</calculatedColumnFormula>
    </tableColumn>
    <tableColumn id="3" name="Sail Number" dataDxfId="287">
      <calculatedColumnFormula>VLOOKUP(A10, Boats!A$1:F$144, 3, FALSE)</calculatedColumnFormula>
    </tableColumn>
    <tableColumn id="4" name="Spin PHRF Rating" dataDxfId="286">
      <calculatedColumnFormula>VLOOKUP(A10, Boats!A$1:F$144, 6, FALSE)</calculatedColumnFormula>
    </tableColumn>
    <tableColumn id="5" name="Finish Time" dataDxfId="285"/>
    <tableColumn id="6" name="DNF?" dataDxfId="284"/>
    <tableColumn id="7" name="Elapsed (sec)" dataDxfId="283">
      <calculatedColumnFormula>IF(ISBLANK(E10), "", (E10-B$7) *24*60*60)</calculatedColumnFormula>
    </tableColumn>
    <tableColumn id="8" name="Handicap" dataDxfId="282">
      <calculatedColumnFormula>IF(ISBLANK(E10), "", ROUND(B$6*D10, 0))</calculatedColumnFormula>
    </tableColumn>
    <tableColumn id="9" name="Corrected (sec)" dataDxfId="281">
      <calculatedColumnFormula>IF(ISBLANK(E10),"",G10-H10)</calculatedColumnFormula>
    </tableColumn>
    <tableColumn id="10" name="Place" dataDxfId="280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126.xml><?xml version="1.0" encoding="utf-8"?>
<table xmlns="http://schemas.openxmlformats.org/spreadsheetml/2006/main" id="120" name="Table431215946162228344049617376858897103106115121" displayName="Table431215946162228344049617376858897103106115121" ref="A27:J35" totalsRowShown="0" headerRowDxfId="279" tableBorderDxfId="278">
  <autoFilter ref="A27:J35"/>
  <sortState ref="A28:J35">
    <sortCondition ref="J27:J35"/>
  </sortState>
  <tableColumns count="10">
    <tableColumn id="1" name="Boat Name" dataDxfId="277"/>
    <tableColumn id="2" name="Boat Owner" dataDxfId="276">
      <calculatedColumnFormula>VLOOKUP(A28, Boats!A$1:F$144, 2, FALSE)</calculatedColumnFormula>
    </tableColumn>
    <tableColumn id="3" name="Sail Number" dataDxfId="275">
      <calculatedColumnFormula>VLOOKUP(A28, Boats!A$1:F$144, 3, FALSE)</calculatedColumnFormula>
    </tableColumn>
    <tableColumn id="4" name="Spin PHRF Rating" dataDxfId="274">
      <calculatedColumnFormula>VLOOKUP(A28, Boats!A$1:F$144, 6, FALSE)</calculatedColumnFormula>
    </tableColumn>
    <tableColumn id="5" name="Finish Time" dataDxfId="273"/>
    <tableColumn id="6" name="DNF?" dataDxfId="272"/>
    <tableColumn id="7" name="Elapsed (sec)" dataDxfId="271">
      <calculatedColumnFormula>IF(ISBLANK(E28), "", (E28-B$25) *24*60*60)</calculatedColumnFormula>
    </tableColumn>
    <tableColumn id="8" name="Handicap" dataDxfId="270">
      <calculatedColumnFormula>IF(ISBLANK(E28), "", ROUND(B$24*D28, 0))</calculatedColumnFormula>
    </tableColumn>
    <tableColumn id="9" name="Corrected (sec)" dataDxfId="269">
      <calculatedColumnFormula>IF(ISBLANK(E28),"",G28-H28)</calculatedColumnFormula>
    </tableColumn>
    <tableColumn id="10" name="Place" dataDxfId="268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127.xml><?xml version="1.0" encoding="utf-8"?>
<table xmlns="http://schemas.openxmlformats.org/spreadsheetml/2006/main" id="121" name="Table43121516958172329354150627477868998104107116122" displayName="Table43121516958172329354150627477868998104107116122" ref="A42:J51" totalsRowShown="0" headerRowDxfId="267" tableBorderDxfId="266">
  <autoFilter ref="A42:J51"/>
  <sortState ref="A43:J51">
    <sortCondition ref="J42:J51"/>
  </sortState>
  <tableColumns count="10">
    <tableColumn id="1" name="Boat Name" dataDxfId="265"/>
    <tableColumn id="2" name="Boat Owner" dataDxfId="264">
      <calculatedColumnFormula>VLOOKUP(A43, Boats!A$1:F$144, 2, FALSE)</calculatedColumnFormula>
    </tableColumn>
    <tableColumn id="3" name="Sail Number" dataDxfId="263">
      <calculatedColumnFormula>VLOOKUP(A43, Boats!A$1:F$144, 3, FALSE)</calculatedColumnFormula>
    </tableColumn>
    <tableColumn id="4" name="Spin PHRF Rating" dataDxfId="262">
      <calculatedColumnFormula>VLOOKUP(A43, Boats!A$1:F$144, 6, FALSE)</calculatedColumnFormula>
    </tableColumn>
    <tableColumn id="5" name="Finish Time" dataDxfId="261"/>
    <tableColumn id="6" name="DNF?" dataDxfId="260"/>
    <tableColumn id="7" name="Elapsed (sec)" dataDxfId="259">
      <calculatedColumnFormula>IF(ISBLANK(E43), "", (E43-B$40) *24*60*60)</calculatedColumnFormula>
    </tableColumn>
    <tableColumn id="8" name="Handicap" dataDxfId="258">
      <calculatedColumnFormula>IF(ISBLANK(E43), "", ROUND(B$39*D43, 0))</calculatedColumnFormula>
    </tableColumn>
    <tableColumn id="9" name="Corrected (sec)" dataDxfId="257">
      <calculatedColumnFormula>IF(ISBLANK(E43),"",G43-H43)</calculatedColumnFormula>
    </tableColumn>
    <tableColumn id="10" name="Place" dataDxfId="256">
      <calculatedColumnFormula>IF(F43="DNF", $E$39+1, IF(F43="DNS", $E$39+1, IF(F43="DSQ", $E$39+1, IF(F43="DNC", $E$38+1, RANK(I43, I$43:I$51, 1)))))</calculatedColumnFormula>
    </tableColumn>
  </tableColumns>
  <tableStyleInfo name="TableStyleMedium2" showFirstColumn="0" showLastColumn="0" showRowStripes="1" showColumnStripes="0"/>
</table>
</file>

<file path=xl/tables/table128.xml><?xml version="1.0" encoding="utf-8"?>
<table xmlns="http://schemas.openxmlformats.org/spreadsheetml/2006/main" id="122" name="Table4312935152127333948607275848796102105114120123" displayName="Table4312935152127333948607275848796102105114120123" ref="A9:J20" totalsRowShown="0" headerRowDxfId="251" tableBorderDxfId="250">
  <autoFilter ref="A9:J20"/>
  <sortState ref="A10:J20">
    <sortCondition ref="J9:J20"/>
  </sortState>
  <tableColumns count="10">
    <tableColumn id="1" name="Boat Name" dataDxfId="249"/>
    <tableColumn id="2" name="Boat Owner" dataDxfId="248">
      <calculatedColumnFormula>VLOOKUP(A10, Boats!A$1:F$144, 2, FALSE)</calculatedColumnFormula>
    </tableColumn>
    <tableColumn id="3" name="Sail Number" dataDxfId="247">
      <calculatedColumnFormula>VLOOKUP(A10, Boats!A$1:F$144, 3, FALSE)</calculatedColumnFormula>
    </tableColumn>
    <tableColumn id="4" name="Spin PHRF Rating" dataDxfId="246">
      <calculatedColumnFormula>VLOOKUP(A10, Boats!A$1:F$144, 6, FALSE)</calculatedColumnFormula>
    </tableColumn>
    <tableColumn id="5" name="Finish Time" dataDxfId="245"/>
    <tableColumn id="6" name="DNF?" dataDxfId="244"/>
    <tableColumn id="7" name="Elapsed (sec)" dataDxfId="243">
      <calculatedColumnFormula>IF(ISBLANK(E10), "", (E10-B$7) *24*60*60)</calculatedColumnFormula>
    </tableColumn>
    <tableColumn id="8" name="Handicap" dataDxfId="242">
      <calculatedColumnFormula>IF(ISBLANK(E10), "", ROUND(B$6*D10, 0))</calculatedColumnFormula>
    </tableColumn>
    <tableColumn id="9" name="Corrected (sec)" dataDxfId="241">
      <calculatedColumnFormula>IF(ISBLANK(E10),"",G10-H10)</calculatedColumnFormula>
    </tableColumn>
    <tableColumn id="10" name="Place" dataDxfId="240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129.xml><?xml version="1.0" encoding="utf-8"?>
<table xmlns="http://schemas.openxmlformats.org/spreadsheetml/2006/main" id="123" name="Table431215946162228344049617376858897103106115121124" displayName="Table431215946162228344049617376858897103106115121124" ref="A27:J35" totalsRowShown="0" headerRowDxfId="239" tableBorderDxfId="238">
  <autoFilter ref="A27:J35"/>
  <sortState ref="A28:J35">
    <sortCondition ref="J27:J35"/>
  </sortState>
  <tableColumns count="10">
    <tableColumn id="1" name="Boat Name" dataDxfId="237"/>
    <tableColumn id="2" name="Boat Owner" dataDxfId="236">
      <calculatedColumnFormula>VLOOKUP(A28, Boats!A$1:F$144, 2, FALSE)</calculatedColumnFormula>
    </tableColumn>
    <tableColumn id="3" name="Sail Number" dataDxfId="235">
      <calculatedColumnFormula>VLOOKUP(A28, Boats!A$1:F$144, 3, FALSE)</calculatedColumnFormula>
    </tableColumn>
    <tableColumn id="4" name="Spin PHRF Rating" dataDxfId="234">
      <calculatedColumnFormula>VLOOKUP(A28, Boats!A$1:F$144, 6, FALSE)</calculatedColumnFormula>
    </tableColumn>
    <tableColumn id="5" name="Finish Time" dataDxfId="233"/>
    <tableColumn id="6" name="DNF?" dataDxfId="232"/>
    <tableColumn id="7" name="Elapsed (sec)" dataDxfId="231">
      <calculatedColumnFormula>IF(ISBLANK(E28), "", (E28-B$25) *24*60*60)</calculatedColumnFormula>
    </tableColumn>
    <tableColumn id="8" name="Handicap" dataDxfId="230">
      <calculatedColumnFormula>IF(ISBLANK(E28), "", ROUND(B$24*D28, 0))</calculatedColumnFormula>
    </tableColumn>
    <tableColumn id="9" name="Corrected (sec)" dataDxfId="229">
      <calculatedColumnFormula>IF(ISBLANK(E28),"",G28-H28)</calculatedColumnFormula>
    </tableColumn>
    <tableColumn id="10" name="Place" dataDxfId="228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7" name="Table43121516958" displayName="Table43121516958" ref="A41:J51" totalsRowShown="0" headerRowDxfId="2763" tableBorderDxfId="2762">
  <autoFilter ref="A41:J51"/>
  <sortState ref="A43:J52">
    <sortCondition ref="D42:D52"/>
  </sortState>
  <tableColumns count="10">
    <tableColumn id="1" name="Boat Name" dataDxfId="2761"/>
    <tableColumn id="2" name="Boat Owner" dataDxfId="2760">
      <calculatedColumnFormula>VLOOKUP(A42, Boats!A$1:F$144, 2, FALSE)</calculatedColumnFormula>
    </tableColumn>
    <tableColumn id="3" name="Sail Number" dataDxfId="2759">
      <calculatedColumnFormula>VLOOKUP(A42, Boats!A$1:F$144, 3, FALSE)</calculatedColumnFormula>
    </tableColumn>
    <tableColumn id="4" name="Spin PHRF Rating" dataDxfId="2758">
      <calculatedColumnFormula>VLOOKUP(A42, Boats!A$1:F$144, 6, FALSE)</calculatedColumnFormula>
    </tableColumn>
    <tableColumn id="5" name="Finish Time" dataDxfId="2757"/>
    <tableColumn id="6" name="DNF?" dataDxfId="2756"/>
    <tableColumn id="7" name="Elapsed (sec)" dataDxfId="2755">
      <calculatedColumnFormula>IF(ISBLANK(E42), "", (E42-B$39) *24*60*60)</calculatedColumnFormula>
    </tableColumn>
    <tableColumn id="8" name="Handicap" dataDxfId="2754">
      <calculatedColumnFormula>IF(ISBLANK(E42), "", ROUND(B$38*D42, 0))</calculatedColumnFormula>
    </tableColumn>
    <tableColumn id="9" name="Corrected (sec)" dataDxfId="2753">
      <calculatedColumnFormula>IF(ISBLANK(E42),"",G42-H42)</calculatedColumnFormula>
    </tableColumn>
    <tableColumn id="10" name="Place" dataDxfId="2752">
      <calculatedColumnFormula>IF(F42="DNF", $E$38+1, IF(F42="DNS", $E$38+1, IF(F42="DSQ", $E$38+1, IF(F42="DNC", $E$37+1, RANK(I42, I$42:I$51, 1)))))</calculatedColumnFormula>
    </tableColumn>
  </tableColumns>
  <tableStyleInfo name="TableStyleMedium2" showFirstColumn="0" showLastColumn="0" showRowStripes="1" showColumnStripes="0"/>
</table>
</file>

<file path=xl/tables/table130.xml><?xml version="1.0" encoding="utf-8"?>
<table xmlns="http://schemas.openxmlformats.org/spreadsheetml/2006/main" id="124" name="Table43121516958172329354150627477868998104107116122125" displayName="Table43121516958172329354150627477868998104107116122125" ref="A42:J51" totalsRowShown="0" headerRowDxfId="227" tableBorderDxfId="226">
  <autoFilter ref="A42:J51"/>
  <sortState ref="A43:J51">
    <sortCondition ref="J42:J51"/>
  </sortState>
  <tableColumns count="10">
    <tableColumn id="1" name="Boat Name" dataDxfId="225"/>
    <tableColumn id="2" name="Boat Owner" dataDxfId="224">
      <calculatedColumnFormula>VLOOKUP(A43, Boats!A$1:F$144, 2, FALSE)</calculatedColumnFormula>
    </tableColumn>
    <tableColumn id="3" name="Sail Number" dataDxfId="223">
      <calculatedColumnFormula>VLOOKUP(A43, Boats!A$1:F$144, 3, FALSE)</calculatedColumnFormula>
    </tableColumn>
    <tableColumn id="4" name="Spin PHRF Rating" dataDxfId="222">
      <calculatedColumnFormula>VLOOKUP(A43, Boats!A$1:F$144, 6, FALSE)</calculatedColumnFormula>
    </tableColumn>
    <tableColumn id="5" name="Finish Time" dataDxfId="221"/>
    <tableColumn id="6" name="DNF?" dataDxfId="220"/>
    <tableColumn id="7" name="Elapsed (sec)" dataDxfId="219">
      <calculatedColumnFormula>IF(ISBLANK(E43), "", (E43-B$40) *24*60*60)</calculatedColumnFormula>
    </tableColumn>
    <tableColumn id="8" name="Handicap" dataDxfId="218">
      <calculatedColumnFormula>IF(ISBLANK(E43), "", ROUND(B$39*D43, 0))</calculatedColumnFormula>
    </tableColumn>
    <tableColumn id="9" name="Corrected (sec)" dataDxfId="217">
      <calculatedColumnFormula>IF(ISBLANK(E43),"",G43-H43)</calculatedColumnFormula>
    </tableColumn>
    <tableColumn id="10" name="Place" dataDxfId="216">
      <calculatedColumnFormula>IF(F43="DNF", $E$39+1, IF(F43="DNS", $E$39+1, IF(F43="DSQ", $E$39+1, IF(F43="DNC", $E$38+1, RANK(I43, I$43:I$51, 1)))))</calculatedColumnFormula>
    </tableColumn>
  </tableColumns>
  <tableStyleInfo name="TableStyleMedium2" showFirstColumn="0" showLastColumn="0" showRowStripes="1" showColumnStripes="0"/>
</table>
</file>

<file path=xl/tables/table131.xml><?xml version="1.0" encoding="utf-8"?>
<table xmlns="http://schemas.openxmlformats.org/spreadsheetml/2006/main" id="125" name="Table4312935152127333948607275848796102105114120123126" displayName="Table4312935152127333948607275848796102105114120123126" ref="A9:J20" totalsRowShown="0" headerRowDxfId="211" tableBorderDxfId="210">
  <autoFilter ref="A9:J20"/>
  <sortState ref="A10:J20">
    <sortCondition ref="J9:J20"/>
  </sortState>
  <tableColumns count="10">
    <tableColumn id="1" name="Boat Name" dataDxfId="209"/>
    <tableColumn id="2" name="Boat Owner" dataDxfId="208">
      <calculatedColumnFormula>VLOOKUP(A10, Boats!A$1:F$144, 2, FALSE)</calculatedColumnFormula>
    </tableColumn>
    <tableColumn id="3" name="Sail Number" dataDxfId="207">
      <calculatedColumnFormula>VLOOKUP(A10, Boats!A$1:F$144, 3, FALSE)</calculatedColumnFormula>
    </tableColumn>
    <tableColumn id="4" name="Spin PHRF Rating" dataDxfId="206">
      <calculatedColumnFormula>VLOOKUP(A10, Boats!A$1:F$144, 6, FALSE)</calculatedColumnFormula>
    </tableColumn>
    <tableColumn id="5" name="Finish Time" dataDxfId="205"/>
    <tableColumn id="6" name="DNF?" dataDxfId="204"/>
    <tableColumn id="7" name="Elapsed (sec)" dataDxfId="203">
      <calculatedColumnFormula>IF(ISBLANK(E10), "", (E10-B$7) *24*60*60)</calculatedColumnFormula>
    </tableColumn>
    <tableColumn id="8" name="Handicap" dataDxfId="202">
      <calculatedColumnFormula>IF(ISBLANK(E10), "", ROUND(B$6*D10, 0))</calculatedColumnFormula>
    </tableColumn>
    <tableColumn id="9" name="Corrected (sec)" dataDxfId="201">
      <calculatedColumnFormula>IF(ISBLANK(E10),"",G10-H10)</calculatedColumnFormula>
    </tableColumn>
    <tableColumn id="10" name="Place" dataDxfId="200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132.xml><?xml version="1.0" encoding="utf-8"?>
<table xmlns="http://schemas.openxmlformats.org/spreadsheetml/2006/main" id="126" name="Table431215946162228344049617376858897103106115121124127" displayName="Table431215946162228344049617376858897103106115121124127" ref="A27:J35" totalsRowShown="0" headerRowDxfId="199" tableBorderDxfId="198">
  <autoFilter ref="A27:J35"/>
  <sortState ref="A28:J35">
    <sortCondition ref="J27:J35"/>
  </sortState>
  <tableColumns count="10">
    <tableColumn id="1" name="Boat Name" dataDxfId="197"/>
    <tableColumn id="2" name="Boat Owner" dataDxfId="196">
      <calculatedColumnFormula>VLOOKUP(A28, Boats!A$1:F$144, 2, FALSE)</calculatedColumnFormula>
    </tableColumn>
    <tableColumn id="3" name="Sail Number" dataDxfId="195">
      <calculatedColumnFormula>VLOOKUP(A28, Boats!A$1:F$144, 3, FALSE)</calculatedColumnFormula>
    </tableColumn>
    <tableColumn id="4" name="Spin PHRF Rating" dataDxfId="194">
      <calculatedColumnFormula>VLOOKUP(A28, Boats!A$1:F$144, 6, FALSE)</calculatedColumnFormula>
    </tableColumn>
    <tableColumn id="5" name="Finish Time" dataDxfId="193"/>
    <tableColumn id="6" name="DNF?" dataDxfId="192"/>
    <tableColumn id="7" name="Elapsed (sec)" dataDxfId="191">
      <calculatedColumnFormula>IF(ISBLANK(E28), "", (E28-B$25) *24*60*60)</calculatedColumnFormula>
    </tableColumn>
    <tableColumn id="8" name="Handicap" dataDxfId="190">
      <calculatedColumnFormula>IF(ISBLANK(E28), "", ROUND(B$24*D28, 0))</calculatedColumnFormula>
    </tableColumn>
    <tableColumn id="9" name="Corrected (sec)" dataDxfId="189">
      <calculatedColumnFormula>IF(ISBLANK(E28),"",G28-H28)</calculatedColumnFormula>
    </tableColumn>
    <tableColumn id="10" name="Place" dataDxfId="188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133.xml><?xml version="1.0" encoding="utf-8"?>
<table xmlns="http://schemas.openxmlformats.org/spreadsheetml/2006/main" id="127" name="Table43121516958172329354150627477868998104107116122125128" displayName="Table43121516958172329354150627477868998104107116122125128" ref="A42:J51" totalsRowShown="0" headerRowDxfId="187" tableBorderDxfId="186">
  <autoFilter ref="A42:J51"/>
  <sortState ref="A43:J51">
    <sortCondition ref="J42:J51"/>
  </sortState>
  <tableColumns count="10">
    <tableColumn id="1" name="Boat Name" dataDxfId="185"/>
    <tableColumn id="2" name="Boat Owner" dataDxfId="184">
      <calculatedColumnFormula>VLOOKUP(A43, Boats!A$1:F$144, 2, FALSE)</calculatedColumnFormula>
    </tableColumn>
    <tableColumn id="3" name="Sail Number" dataDxfId="183">
      <calculatedColumnFormula>VLOOKUP(A43, Boats!A$1:F$144, 3, FALSE)</calculatedColumnFormula>
    </tableColumn>
    <tableColumn id="4" name="Spin PHRF Rating" dataDxfId="182">
      <calculatedColumnFormula>VLOOKUP(A43, Boats!A$1:F$144, 6, FALSE)</calculatedColumnFormula>
    </tableColumn>
    <tableColumn id="5" name="Finish Time" dataDxfId="181"/>
    <tableColumn id="6" name="DNF?" dataDxfId="180"/>
    <tableColumn id="7" name="Elapsed (sec)" dataDxfId="179">
      <calculatedColumnFormula>IF(ISBLANK(E43), "", (E43-B$40) *24*60*60)</calculatedColumnFormula>
    </tableColumn>
    <tableColumn id="8" name="Handicap" dataDxfId="178">
      <calculatedColumnFormula>IF(ISBLANK(E43), "", ROUND(B$39*D43, 0))</calculatedColumnFormula>
    </tableColumn>
    <tableColumn id="9" name="Corrected (sec)" dataDxfId="177">
      <calculatedColumnFormula>IF(ISBLANK(E43),"",G43-H43)</calculatedColumnFormula>
    </tableColumn>
    <tableColumn id="10" name="Place" dataDxfId="176">
      <calculatedColumnFormula>IF(F43="DNF", $E$39+1, IF(F43="DNS", $E$39+1, IF(F43="DSQ", $E$39+1, IF(F43="DNC", $E$38+1, RANK(I43, I$43:I$51, 1)))))</calculatedColumnFormula>
    </tableColumn>
  </tableColumns>
  <tableStyleInfo name="TableStyleMedium2" showFirstColumn="0" showLastColumn="0" showRowStripes="1" showColumnStripes="0"/>
</table>
</file>

<file path=xl/tables/table134.xml><?xml version="1.0" encoding="utf-8"?>
<table xmlns="http://schemas.openxmlformats.org/spreadsheetml/2006/main" id="134" name="Table4312935152127333948607275848796102105114120123126135" displayName="Table4312935152127333948607275848796102105114120123126135" ref="A9:J20" totalsRowShown="0" headerRowDxfId="171" tableBorderDxfId="170">
  <autoFilter ref="A9:J20"/>
  <sortState ref="A10:J20">
    <sortCondition ref="J9:J20"/>
  </sortState>
  <tableColumns count="10">
    <tableColumn id="1" name="Boat Name" dataDxfId="169"/>
    <tableColumn id="2" name="Boat Owner" dataDxfId="168">
      <calculatedColumnFormula>VLOOKUP(A10, Boats!A$1:F$144, 2, FALSE)</calculatedColumnFormula>
    </tableColumn>
    <tableColumn id="3" name="Sail Number" dataDxfId="167">
      <calculatedColumnFormula>VLOOKUP(A10, Boats!A$1:F$144, 3, FALSE)</calculatedColumnFormula>
    </tableColumn>
    <tableColumn id="4" name="Spin PHRF Rating" dataDxfId="166">
      <calculatedColumnFormula>VLOOKUP(A10, Boats!A$1:F$144, 6, FALSE)</calculatedColumnFormula>
    </tableColumn>
    <tableColumn id="5" name="Finish Time" dataDxfId="165"/>
    <tableColumn id="6" name="DNF?" dataDxfId="164"/>
    <tableColumn id="7" name="Elapsed (sec)" dataDxfId="163">
      <calculatedColumnFormula>IF(ISBLANK(E10), "", (E10-B$7) *24*60*60)</calculatedColumnFormula>
    </tableColumn>
    <tableColumn id="8" name="Handicap" dataDxfId="162">
      <calculatedColumnFormula>IF(ISBLANK(E10), "", ROUND(B$6*D10, 0))</calculatedColumnFormula>
    </tableColumn>
    <tableColumn id="9" name="Corrected (sec)" dataDxfId="161">
      <calculatedColumnFormula>IF(ISBLANK(E10),"",G10-H10)</calculatedColumnFormula>
    </tableColumn>
    <tableColumn id="10" name="Place" dataDxfId="160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135.xml><?xml version="1.0" encoding="utf-8"?>
<table xmlns="http://schemas.openxmlformats.org/spreadsheetml/2006/main" id="135" name="Table431215946162228344049617376858897103106115121124127136" displayName="Table431215946162228344049617376858897103106115121124127136" ref="A27:J35" totalsRowShown="0" headerRowDxfId="159" tableBorderDxfId="158">
  <autoFilter ref="A27:J35"/>
  <sortState ref="A28:J35">
    <sortCondition ref="J27:J35"/>
  </sortState>
  <tableColumns count="10">
    <tableColumn id="1" name="Boat Name" dataDxfId="157"/>
    <tableColumn id="2" name="Boat Owner" dataDxfId="156">
      <calculatedColumnFormula>VLOOKUP(A28, Boats!A$1:F$144, 2, FALSE)</calculatedColumnFormula>
    </tableColumn>
    <tableColumn id="3" name="Sail Number" dataDxfId="155">
      <calculatedColumnFormula>VLOOKUP(A28, Boats!A$1:F$144, 3, FALSE)</calculatedColumnFormula>
    </tableColumn>
    <tableColumn id="4" name="Spin PHRF Rating" dataDxfId="154">
      <calculatedColumnFormula>VLOOKUP(A28, Boats!A$1:F$144, 6, FALSE)</calculatedColumnFormula>
    </tableColumn>
    <tableColumn id="5" name="Finish Time" dataDxfId="153"/>
    <tableColumn id="6" name="DNF?" dataDxfId="152"/>
    <tableColumn id="7" name="Elapsed (sec)" dataDxfId="151">
      <calculatedColumnFormula>IF(ISBLANK(E28), "", (E28-B$25) *24*60*60)</calculatedColumnFormula>
    </tableColumn>
    <tableColumn id="8" name="Handicap" dataDxfId="150">
      <calculatedColumnFormula>IF(ISBLANK(E28), "", ROUND(B$24*D28, 0))</calculatedColumnFormula>
    </tableColumn>
    <tableColumn id="9" name="Corrected (sec)" dataDxfId="149">
      <calculatedColumnFormula>IF(ISBLANK(E28),"",G28-H28)</calculatedColumnFormula>
    </tableColumn>
    <tableColumn id="10" name="Place" dataDxfId="148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136.xml><?xml version="1.0" encoding="utf-8"?>
<table xmlns="http://schemas.openxmlformats.org/spreadsheetml/2006/main" id="136" name="Table43121516958172329354150627477868998104107116122125128137" displayName="Table43121516958172329354150627477868998104107116122125128137" ref="A42:J51" totalsRowShown="0" headerRowDxfId="147" tableBorderDxfId="146">
  <autoFilter ref="A42:J51"/>
  <sortState ref="A43:J51">
    <sortCondition ref="J42:J51"/>
  </sortState>
  <tableColumns count="10">
    <tableColumn id="1" name="Boat Name" dataDxfId="145"/>
    <tableColumn id="2" name="Boat Owner" dataDxfId="144">
      <calculatedColumnFormula>VLOOKUP(A43, Boats!A$1:F$144, 2, FALSE)</calculatedColumnFormula>
    </tableColumn>
    <tableColumn id="3" name="Sail Number" dataDxfId="143">
      <calculatedColumnFormula>VLOOKUP(A43, Boats!A$1:F$144, 3, FALSE)</calculatedColumnFormula>
    </tableColumn>
    <tableColumn id="4" name="Spin PHRF Rating" dataDxfId="142">
      <calculatedColumnFormula>VLOOKUP(A43, Boats!A$1:F$144, 6, FALSE)</calculatedColumnFormula>
    </tableColumn>
    <tableColumn id="5" name="Finish Time" dataDxfId="141"/>
    <tableColumn id="6" name="DNF?" dataDxfId="140"/>
    <tableColumn id="7" name="Elapsed (sec)" dataDxfId="139">
      <calculatedColumnFormula>IF(ISBLANK(E43), "", (E43-B$40) *24*60*60)</calculatedColumnFormula>
    </tableColumn>
    <tableColumn id="8" name="Handicap" dataDxfId="138">
      <calculatedColumnFormula>IF(ISBLANK(E43), "", ROUND(B$39*D43, 0))</calculatedColumnFormula>
    </tableColumn>
    <tableColumn id="9" name="Corrected (sec)" dataDxfId="137">
      <calculatedColumnFormula>IF(ISBLANK(E43),"",G43-H43)</calculatedColumnFormula>
    </tableColumn>
    <tableColumn id="10" name="Place" dataDxfId="136">
      <calculatedColumnFormula>IF(F43="DNF", $E$39+1, IF(F43="DNS", $E$39+1, IF(F43="DSQ", $E$39+1, IF(F43="DNC", $E$38+1, RANK(I43, I$43:I$51, 1)))))</calculatedColumnFormula>
    </tableColumn>
  </tableColumns>
  <tableStyleInfo name="TableStyleMedium2" showFirstColumn="0" showLastColumn="0" showRowStripes="1" showColumnStripes="0"/>
</table>
</file>

<file path=xl/tables/table137.xml><?xml version="1.0" encoding="utf-8"?>
<table xmlns="http://schemas.openxmlformats.org/spreadsheetml/2006/main" id="137" name="Table4312935152127333948607275848796102105114120123126138" displayName="Table4312935152127333948607275848796102105114120123126138" ref="A9:J21" totalsRowShown="0" headerRowDxfId="131" tableBorderDxfId="130">
  <autoFilter ref="A9:J21"/>
  <sortState ref="A10:J20">
    <sortCondition ref="J9:J20"/>
  </sortState>
  <tableColumns count="10">
    <tableColumn id="1" name="Boat Name" dataDxfId="129"/>
    <tableColumn id="2" name="Boat Owner" dataDxfId="128">
      <calculatedColumnFormula>VLOOKUP(A10, Boats!A$1:F$144, 2, FALSE)</calculatedColumnFormula>
    </tableColumn>
    <tableColumn id="3" name="Sail Number" dataDxfId="127">
      <calculatedColumnFormula>VLOOKUP(A10, Boats!A$1:F$144, 3, FALSE)</calculatedColumnFormula>
    </tableColumn>
    <tableColumn id="4" name="Spin PHRF Rating" dataDxfId="126">
      <calculatedColumnFormula>VLOOKUP(A10, Boats!A$1:F$144, 6, FALSE)</calculatedColumnFormula>
    </tableColumn>
    <tableColumn id="5" name="Finish Time" dataDxfId="125"/>
    <tableColumn id="6" name="DNF?" dataDxfId="124"/>
    <tableColumn id="7" name="Elapsed (sec)" dataDxfId="123">
      <calculatedColumnFormula>IF(ISBLANK(E10), "", (E10-B$7) *24*60*60)</calculatedColumnFormula>
    </tableColumn>
    <tableColumn id="8" name="Handicap" dataDxfId="122">
      <calculatedColumnFormula>IF(ISBLANK(E10), "", ROUND(B$6*D10, 0))</calculatedColumnFormula>
    </tableColumn>
    <tableColumn id="9" name="Corrected (sec)" dataDxfId="121">
      <calculatedColumnFormula>IF(ISBLANK(E10),"",G10-H10)</calculatedColumnFormula>
    </tableColumn>
    <tableColumn id="10" name="Place" dataDxfId="120">
      <calculatedColumnFormula>IF(F10="DNF", $E$6+1, IF(F10="DNS", $E$6+1, IF(F10="DSQ", $E$6+1, IF(F10="DNC", $E$5+1, RANK(I10, I$10:I$21, 1)))))</calculatedColumnFormula>
    </tableColumn>
  </tableColumns>
  <tableStyleInfo name="TableStyleMedium2" showFirstColumn="0" showLastColumn="0" showRowStripes="1" showColumnStripes="0"/>
</table>
</file>

<file path=xl/tables/table138.xml><?xml version="1.0" encoding="utf-8"?>
<table xmlns="http://schemas.openxmlformats.org/spreadsheetml/2006/main" id="138" name="Table431215946162228344049617376858897103106115121124127139" displayName="Table431215946162228344049617376858897103106115121124127139" ref="A27:J35" totalsRowShown="0" headerRowDxfId="119" tableBorderDxfId="118">
  <autoFilter ref="A27:J35"/>
  <sortState ref="A28:J35">
    <sortCondition ref="J27:J35"/>
  </sortState>
  <tableColumns count="10">
    <tableColumn id="1" name="Boat Name" dataDxfId="117"/>
    <tableColumn id="2" name="Boat Owner" dataDxfId="116">
      <calculatedColumnFormula>VLOOKUP(A28, Boats!A$1:F$144, 2, FALSE)</calculatedColumnFormula>
    </tableColumn>
    <tableColumn id="3" name="Sail Number" dataDxfId="115">
      <calculatedColumnFormula>VLOOKUP(A28, Boats!A$1:F$144, 3, FALSE)</calculatedColumnFormula>
    </tableColumn>
    <tableColumn id="4" name="Spin PHRF Rating" dataDxfId="114">
      <calculatedColumnFormula>VLOOKUP(A28, Boats!A$1:F$144, 6, FALSE)</calculatedColumnFormula>
    </tableColumn>
    <tableColumn id="5" name="Finish Time" dataDxfId="113"/>
    <tableColumn id="6" name="DNF?" dataDxfId="112"/>
    <tableColumn id="7" name="Elapsed (sec)" dataDxfId="111">
      <calculatedColumnFormula>IF(ISBLANK(E28), "", (E28-B$25) *24*60*60)</calculatedColumnFormula>
    </tableColumn>
    <tableColumn id="8" name="Handicap" dataDxfId="110">
      <calculatedColumnFormula>IF(ISBLANK(E28), "", ROUND(B$24*D28, 0))</calculatedColumnFormula>
    </tableColumn>
    <tableColumn id="9" name="Corrected (sec)" dataDxfId="109">
      <calculatedColumnFormula>IF(ISBLANK(E28),"",G28-H28)</calculatedColumnFormula>
    </tableColumn>
    <tableColumn id="10" name="Place" dataDxfId="108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139.xml><?xml version="1.0" encoding="utf-8"?>
<table xmlns="http://schemas.openxmlformats.org/spreadsheetml/2006/main" id="139" name="Table43121516958172329354150627477868998104107116122125128140" displayName="Table43121516958172329354150627477868998104107116122125128140" ref="A42:J51" totalsRowShown="0" headerRowDxfId="107" tableBorderDxfId="106">
  <autoFilter ref="A42:J51"/>
  <sortState ref="A43:J51">
    <sortCondition ref="J42:J51"/>
  </sortState>
  <tableColumns count="10">
    <tableColumn id="1" name="Boat Name" dataDxfId="105"/>
    <tableColumn id="2" name="Boat Owner" dataDxfId="104">
      <calculatedColumnFormula>VLOOKUP(A43, Boats!A$1:F$144, 2, FALSE)</calculatedColumnFormula>
    </tableColumn>
    <tableColumn id="3" name="Sail Number" dataDxfId="103">
      <calculatedColumnFormula>VLOOKUP(A43, Boats!A$1:F$144, 3, FALSE)</calculatedColumnFormula>
    </tableColumn>
    <tableColumn id="4" name="Spin PHRF Rating" dataDxfId="102">
      <calculatedColumnFormula>VLOOKUP(A43, Boats!A$1:F$144, 6, FALSE)</calculatedColumnFormula>
    </tableColumn>
    <tableColumn id="5" name="Finish Time" dataDxfId="101"/>
    <tableColumn id="6" name="DNF?" dataDxfId="100"/>
    <tableColumn id="7" name="Elapsed (sec)" dataDxfId="99">
      <calculatedColumnFormula>IF(ISBLANK(E43), "", (E43-B$40) *24*60*60)</calculatedColumnFormula>
    </tableColumn>
    <tableColumn id="8" name="Handicap" dataDxfId="98">
      <calculatedColumnFormula>IF(ISBLANK(E43), "", ROUND(B$39*D43, 0))</calculatedColumnFormula>
    </tableColumn>
    <tableColumn id="9" name="Corrected (sec)" dataDxfId="97">
      <calculatedColumnFormula>IF(ISBLANK(E43),"",G43-H43)</calculatedColumnFormula>
    </tableColumn>
    <tableColumn id="10" name="Place" dataDxfId="96">
      <calculatedColumnFormula>IF(F43="DNF", $E$39+1, IF(F43="DNS", $E$39+1, IF(F43="DSQ", $E$39+1, IF(F43="DNC", $E$38+1, RANK(I43, I$43:I$51, 1)))))</calculatedColumnFormula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1" name="Table43912" displayName="Table43912" ref="A9:J18" totalsRowShown="0" headerRowDxfId="2747" tableBorderDxfId="2746">
  <autoFilter ref="A9:J18"/>
  <sortState ref="A10:J18">
    <sortCondition ref="D9:D18"/>
  </sortState>
  <tableColumns count="10">
    <tableColumn id="1" name="Boat Name" dataDxfId="2745"/>
    <tableColumn id="2" name="Boat Owner" dataDxfId="2744">
      <calculatedColumnFormula>VLOOKUP(A10, Boats!A$1:F$144, 2, FALSE)</calculatedColumnFormula>
    </tableColumn>
    <tableColumn id="3" name="Sail Number" dataDxfId="2743">
      <calculatedColumnFormula>VLOOKUP(A10, Boats!A$1:F$144, 3, FALSE)</calculatedColumnFormula>
    </tableColumn>
    <tableColumn id="4" name="Jog PHRF Rating" dataDxfId="2742">
      <calculatedColumnFormula>VLOOKUP(A10, Boats!A$1:F$144, 5, FALSE)</calculatedColumnFormula>
    </tableColumn>
    <tableColumn id="5" name="Finish Time" dataDxfId="2741"/>
    <tableColumn id="6" name="DNF?" dataDxfId="2740"/>
    <tableColumn id="7" name="Elapsed (sec)" dataDxfId="2739">
      <calculatedColumnFormula>IF(ISBLANK(E10), "", (E10-B$7) *24*60*60)</calculatedColumnFormula>
    </tableColumn>
    <tableColumn id="8" name="Handicap" dataDxfId="2738">
      <calculatedColumnFormula>IF(ISBLANK(E10), "", ROUND(B$6*D10, 0))</calculatedColumnFormula>
    </tableColumn>
    <tableColumn id="9" name="Corrected (sec)" dataDxfId="2737">
      <calculatedColumnFormula>IF(ISBLANK(E10),"",G10-H10)</calculatedColumnFormula>
    </tableColumn>
    <tableColumn id="10" name="Place" dataDxfId="2736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140.xml><?xml version="1.0" encoding="utf-8"?>
<table xmlns="http://schemas.openxmlformats.org/spreadsheetml/2006/main" id="143" name="Table43918243036636669819099117129132144" displayName="Table43918243036636669819099117129132144" ref="A9:J18" totalsRowShown="0" headerRowDxfId="35" tableBorderDxfId="34">
  <autoFilter ref="A9:J18"/>
  <sortState ref="A10:J18">
    <sortCondition ref="J9:J18"/>
  </sortState>
  <tableColumns count="10">
    <tableColumn id="1" name="Boat Name" dataDxfId="33"/>
    <tableColumn id="2" name="Boat Owner" dataDxfId="32">
      <calculatedColumnFormula>VLOOKUP(A10, Boats!A$1:F$144, 2, FALSE)</calculatedColumnFormula>
    </tableColumn>
    <tableColumn id="3" name="Sail Number" dataDxfId="31">
      <calculatedColumnFormula>VLOOKUP(A10, Boats!A$1:F$144, 3, FALSE)</calculatedColumnFormula>
    </tableColumn>
    <tableColumn id="4" name="Jog PHRF Rating" dataDxfId="30">
      <calculatedColumnFormula>VLOOKUP(A10, Boats!A$1:F$144, 5, FALSE)</calculatedColumnFormula>
    </tableColumn>
    <tableColumn id="5" name="Finish Time" dataDxfId="29"/>
    <tableColumn id="6" name="DNF?" dataDxfId="28"/>
    <tableColumn id="7" name="Elapsed (sec)" dataDxfId="27">
      <calculatedColumnFormula>IF(ISBLANK(E10), "", (E10-B$7) *24*60*60)</calculatedColumnFormula>
    </tableColumn>
    <tableColumn id="8" name="Handicap" dataDxfId="26">
      <calculatedColumnFormula>IF(ISBLANK(E10), "", ROUND(B$6*D10, 0))</calculatedColumnFormula>
    </tableColumn>
    <tableColumn id="9" name="Corrected (sec)" dataDxfId="25">
      <calculatedColumnFormula>IF(ISBLANK(E10),"",G10-H10)</calculatedColumnFormula>
    </tableColumn>
    <tableColumn id="10" name="Place" dataDxfId="24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141.xml><?xml version="1.0" encoding="utf-8"?>
<table xmlns="http://schemas.openxmlformats.org/spreadsheetml/2006/main" id="144" name="Table43410192531376467708291100118130133145" displayName="Table43410192531376467708291100118130133145" ref="A25:J32" totalsRowShown="0" headerRowDxfId="23" tableBorderDxfId="22">
  <autoFilter ref="A25:J32"/>
  <sortState ref="A26:J32">
    <sortCondition ref="J25:J32"/>
  </sortState>
  <tableColumns count="10">
    <tableColumn id="1" name="Boat Name" dataDxfId="21"/>
    <tableColumn id="2" name="Boat Owner" dataDxfId="20">
      <calculatedColumnFormula>VLOOKUP(A26, Boats!A$1:F$144, 2, FALSE)</calculatedColumnFormula>
    </tableColumn>
    <tableColumn id="3" name="Sail Number" dataDxfId="19">
      <calculatedColumnFormula>VLOOKUP(A26, Boats!A$1:F$144, 3, FALSE)</calculatedColumnFormula>
    </tableColumn>
    <tableColumn id="4" name="Jog PHRF Rating" dataDxfId="18">
      <calculatedColumnFormula>VLOOKUP(A26, Boats!A$1:F$144, 5, FALSE)</calculatedColumnFormula>
    </tableColumn>
    <tableColumn id="5" name="Finish Time" dataDxfId="17"/>
    <tableColumn id="6" name="DNF?" dataDxfId="16"/>
    <tableColumn id="7" name="Elapsed (sec)" dataDxfId="15">
      <calculatedColumnFormula>IF(ISBLANK(E26), "", (E26-B$23) *24*60*60)</calculatedColumnFormula>
    </tableColumn>
    <tableColumn id="8" name="Handicap" dataDxfId="14">
      <calculatedColumnFormula>IF(ISBLANK(E26), "", ROUND(B$22*D26, 0))</calculatedColumnFormula>
    </tableColumn>
    <tableColumn id="9" name="Corrected (sec)" dataDxfId="13">
      <calculatedColumnFormula>IF(ISBLANK(E26),"",G26-H26)</calculatedColumnFormula>
    </tableColumn>
    <tableColumn id="10" name="Place" dataDxfId="12">
      <calculatedColumnFormula>IF(F26="DNF", $E$22+1, IF(F26="DNS", $E$22+1, IF(F26="DSQ", $E$22+1, IF(F26="DNC", $E$21+1, RANK(I26, I$26:I$32, 1)))))</calculatedColumnFormula>
    </tableColumn>
  </tableColumns>
  <tableStyleInfo name="TableStyleMedium2" showFirstColumn="0" showLastColumn="0" showRowStripes="1" showColumnStripes="0"/>
</table>
</file>

<file path=xl/tables/table142.xml><?xml version="1.0" encoding="utf-8"?>
<table xmlns="http://schemas.openxmlformats.org/spreadsheetml/2006/main" id="145" name="Table434711202632386568718392101119131134146" displayName="Table434711202632386568718392101119131134146" ref="A39:J48" totalsRowShown="0" headerRowDxfId="11" tableBorderDxfId="10">
  <autoFilter ref="A39:J48"/>
  <sortState ref="A40:J48">
    <sortCondition ref="J39:J48"/>
  </sortState>
  <tableColumns count="10">
    <tableColumn id="1" name="Boat Name" dataDxfId="9"/>
    <tableColumn id="2" name="Boat Owner" dataDxfId="8">
      <calculatedColumnFormula>VLOOKUP(A40, Boats!A$1:F$144, 2, FALSE)</calculatedColumnFormula>
    </tableColumn>
    <tableColumn id="3" name="Sail Number" dataDxfId="7">
      <calculatedColumnFormula>VLOOKUP(A40, Boats!A$1:F$144, 3, FALSE)</calculatedColumnFormula>
    </tableColumn>
    <tableColumn id="4" name="Jog PHRF Rating" dataDxfId="6">
      <calculatedColumnFormula>VLOOKUP(A40, Boats!A$1:F$144, 5, FALSE)</calculatedColumnFormula>
    </tableColumn>
    <tableColumn id="5" name="Finish Time" dataDxfId="5"/>
    <tableColumn id="6" name="DNF?" dataDxfId="4"/>
    <tableColumn id="7" name="Elapsed (sec)" dataDxfId="3">
      <calculatedColumnFormula>IF(ISBLANK(E40), "", (E40-B$37) *24*60*60)</calculatedColumnFormula>
    </tableColumn>
    <tableColumn id="8" name="Handicap" dataDxfId="2">
      <calculatedColumnFormula>IF(ISBLANK(E40), "", ROUND(B$36*D40, 0))</calculatedColumnFormula>
    </tableColumn>
    <tableColumn id="9" name="Corrected (sec)" dataDxfId="1">
      <calculatedColumnFormula>IF(ISBLANK(E40),"",G40-H40)</calculatedColumnFormula>
    </tableColumn>
    <tableColumn id="10" name="Place" dataDxfId="0">
      <calculatedColumnFormula>IF(F40="DNF", $E$36+1, IF(F40="DNS", $E$36+1, IF(F40="DSQ", $E$36+1, IF(F40="DNC", $E$35+1, RANK(I40, I$40:I$48, 1)))))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2" name="Table4341013" displayName="Table4341013" ref="A25:J34" totalsRowShown="0" headerRowDxfId="2735" tableBorderDxfId="2734">
  <autoFilter ref="A25:J34"/>
  <sortState ref="A26:J34">
    <sortCondition ref="D25:D34"/>
  </sortState>
  <tableColumns count="10">
    <tableColumn id="1" name="Boat Name" dataDxfId="2733"/>
    <tableColumn id="2" name="Boat Owner" dataDxfId="2732">
      <calculatedColumnFormula>VLOOKUP(A26, Boats!A$1:F$144, 2, FALSE)</calculatedColumnFormula>
    </tableColumn>
    <tableColumn id="3" name="Sail Number" dataDxfId="2731">
      <calculatedColumnFormula>VLOOKUP(A26, Boats!A$1:F$144, 3, FALSE)</calculatedColumnFormula>
    </tableColumn>
    <tableColumn id="4" name="Jog PHRF Rating" dataDxfId="2730">
      <calculatedColumnFormula>VLOOKUP(A26, Boats!A$1:F$144, 5, FALSE)</calculatedColumnFormula>
    </tableColumn>
    <tableColumn id="5" name="Finish Time" dataDxfId="2729"/>
    <tableColumn id="6" name="DNF?" dataDxfId="2728"/>
    <tableColumn id="7" name="Elapsed (sec)" dataDxfId="2727">
      <calculatedColumnFormula>IF(ISBLANK(E26), "", (E26-B$23) *24*60*60)</calculatedColumnFormula>
    </tableColumn>
    <tableColumn id="8" name="Handicap" dataDxfId="2726">
      <calculatedColumnFormula>IF(ISBLANK(E26), "", ROUND(B$22*D26, 0))</calculatedColumnFormula>
    </tableColumn>
    <tableColumn id="9" name="Corrected (sec)" dataDxfId="2725">
      <calculatedColumnFormula>IF(ISBLANK(E26),"",G26-H26)</calculatedColumnFormula>
    </tableColumn>
    <tableColumn id="10" name="Place" dataDxfId="2724">
      <calculatedColumnFormula>IF(F26="DNF", $E$22+1, IF(F26="DNS", $E$22+1, IF(F26="DSQ", $E$22+1, IF(F26="DNC", $E$21+1, RANK(I26, I$26:I$34, 1)))))</calculatedColumnFormula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3" name="Table43471114" displayName="Table43471114" ref="A41:J52" totalsRowShown="0" headerRowDxfId="2723" tableBorderDxfId="2722">
  <autoFilter ref="A41:J52"/>
  <sortState ref="A42:J52">
    <sortCondition ref="D41:D52"/>
  </sortState>
  <tableColumns count="10">
    <tableColumn id="1" name="Boat Name" dataDxfId="2721"/>
    <tableColumn id="2" name="Boat Owner" dataDxfId="2720">
      <calculatedColumnFormula>VLOOKUP(A42, Boats!A$1:F$144, 2, FALSE)</calculatedColumnFormula>
    </tableColumn>
    <tableColumn id="3" name="Sail Number" dataDxfId="2719">
      <calculatedColumnFormula>VLOOKUP(A42, Boats!A$1:F$144, 3, FALSE)</calculatedColumnFormula>
    </tableColumn>
    <tableColumn id="4" name="Jog PHRF Rating" dataDxfId="2718">
      <calculatedColumnFormula>VLOOKUP(A42, Boats!A$1:F$144, 5, FALSE)</calculatedColumnFormula>
    </tableColumn>
    <tableColumn id="5" name="Finish Time" dataDxfId="2717"/>
    <tableColumn id="6" name="DNF?" dataDxfId="2716"/>
    <tableColumn id="7" name="Elapsed (sec)" dataDxfId="2715">
      <calculatedColumnFormula>IF(ISBLANK(E42), "", (E42-B$39) *24*60*60)</calculatedColumnFormula>
    </tableColumn>
    <tableColumn id="8" name="Handicap" dataDxfId="2714">
      <calculatedColumnFormula>IF(ISBLANK(E42), "", ROUND(B$38*D42, 0))</calculatedColumnFormula>
    </tableColumn>
    <tableColumn id="9" name="Corrected (sec)" dataDxfId="2713">
      <calculatedColumnFormula>IF(ISBLANK(E42),"",G42-H42)</calculatedColumnFormula>
    </tableColumn>
    <tableColumn id="10" name="Place" dataDxfId="2712">
      <calculatedColumnFormula>IF(F42="DNF", $E$38+1, IF(F42="DNS", $E$38+1, IF(F42="DSQ", $E$38+1, IF(F42="DNC", $E$37+1, RANK(I42, I$42:I$52, 1)))))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4" name="Table431293515" displayName="Table431293515" ref="A9:J20" totalsRowShown="0" headerRowDxfId="2703" tableBorderDxfId="2702">
  <autoFilter ref="A9:J20"/>
  <sortState ref="A10:J20">
    <sortCondition ref="D9:D20"/>
  </sortState>
  <tableColumns count="10">
    <tableColumn id="1" name="Boat Name" dataDxfId="2701"/>
    <tableColumn id="2" name="Boat Owner" dataDxfId="2700">
      <calculatedColumnFormula>VLOOKUP(A10, Boats!A$1:F$144, 2, FALSE)</calculatedColumnFormula>
    </tableColumn>
    <tableColumn id="3" name="Sail Number" dataDxfId="2699">
      <calculatedColumnFormula>VLOOKUP(A10, Boats!A$1:F$144, 3, FALSE)</calculatedColumnFormula>
    </tableColumn>
    <tableColumn id="4" name="Spin PHRF Rating" dataDxfId="2698">
      <calculatedColumnFormula>VLOOKUP(A10, Boats!A$1:F$144, 6, FALSE)</calculatedColumnFormula>
    </tableColumn>
    <tableColumn id="5" name="Finish Time" dataDxfId="2697"/>
    <tableColumn id="6" name="DNF?" dataDxfId="2696"/>
    <tableColumn id="7" name="Elapsed (sec)" dataDxfId="2695">
      <calculatedColumnFormula>IF(ISBLANK(E10), "", (E10-B$7) *24*60*60)</calculatedColumnFormula>
    </tableColumn>
    <tableColumn id="8" name="Handicap" dataDxfId="2694">
      <calculatedColumnFormula>IF(ISBLANK(E10), "", ROUND(B$6*D10, 0))</calculatedColumnFormula>
    </tableColumn>
    <tableColumn id="9" name="Corrected (sec)" dataDxfId="2693">
      <calculatedColumnFormula>IF(ISBLANK(E10),"",G10-H10)</calculatedColumnFormula>
    </tableColumn>
    <tableColumn id="10" name="Place" dataDxfId="2692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5" name="Table43121594616" displayName="Table43121594616" ref="A27:J34" totalsRowShown="0" headerRowDxfId="2691" tableBorderDxfId="2690">
  <autoFilter ref="A27:J34"/>
  <sortState ref="A28:J34">
    <sortCondition ref="J27:J34"/>
  </sortState>
  <tableColumns count="10">
    <tableColumn id="1" name="Boat Name" dataDxfId="2689"/>
    <tableColumn id="2" name="Boat Owner" dataDxfId="2688">
      <calculatedColumnFormula>VLOOKUP(A28, Boats!A$1:F$144, 2, FALSE)</calculatedColumnFormula>
    </tableColumn>
    <tableColumn id="3" name="Sail Number" dataDxfId="2687">
      <calculatedColumnFormula>VLOOKUP(A28, Boats!A$1:F$144, 3, FALSE)</calculatedColumnFormula>
    </tableColumn>
    <tableColumn id="4" name="Spin PHRF Rating" dataDxfId="2686">
      <calculatedColumnFormula>VLOOKUP(A28, Boats!A$1:F$144, 6, FALSE)</calculatedColumnFormula>
    </tableColumn>
    <tableColumn id="5" name="Finish Time" dataDxfId="2685"/>
    <tableColumn id="6" name="DNF?" dataDxfId="2684"/>
    <tableColumn id="7" name="Elapsed (sec)" dataDxfId="2683">
      <calculatedColumnFormula>IF(ISBLANK(E28), "", (E28-B$25) *24*60*60)</calculatedColumnFormula>
    </tableColumn>
    <tableColumn id="8" name="Handicap" dataDxfId="2682">
      <calculatedColumnFormula>IF(ISBLANK(E28), "", ROUND(B$24*D28, 0))</calculatedColumnFormula>
    </tableColumn>
    <tableColumn id="9" name="Corrected (sec)" dataDxfId="2681">
      <calculatedColumnFormula>IF(ISBLANK(E28),"",G28-H28)</calculatedColumnFormula>
    </tableColumn>
    <tableColumn id="10" name="Place" dataDxfId="2680">
      <calculatedColumnFormula>IF(F28="DNF", $E$24+1, IF(F28="DNS", $E$24+1, IF(F28="DSQ", $E$24+1, IF(F28="DNC", $E$23+1, RANK(I28, I$28:I$34, 1)))))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6" name="Table4312151695817" displayName="Table4312151695817" ref="A41:J51" totalsRowShown="0" headerRowDxfId="2679" tableBorderDxfId="2678">
  <autoFilter ref="A41:J51"/>
  <sortState ref="A44:J53">
    <sortCondition ref="D42:D52"/>
  </sortState>
  <tableColumns count="10">
    <tableColumn id="1" name="Boat Name" dataDxfId="2677"/>
    <tableColumn id="2" name="Boat Owner" dataDxfId="2676">
      <calculatedColumnFormula>VLOOKUP(A42, Boats!A$1:F$144, 2, FALSE)</calculatedColumnFormula>
    </tableColumn>
    <tableColumn id="3" name="Sail Number" dataDxfId="2675">
      <calculatedColumnFormula>VLOOKUP(A42, Boats!A$1:F$144, 3, FALSE)</calculatedColumnFormula>
    </tableColumn>
    <tableColumn id="4" name="Spin PHRF Rating" dataDxfId="2674">
      <calculatedColumnFormula>VLOOKUP(A42, Boats!A$1:F$144, 6, FALSE)</calculatedColumnFormula>
    </tableColumn>
    <tableColumn id="5" name="Finish Time" dataDxfId="2673"/>
    <tableColumn id="6" name="DNF?" dataDxfId="2672"/>
    <tableColumn id="7" name="Elapsed (sec)" dataDxfId="2671">
      <calculatedColumnFormula>IF(ISBLANK(E42), "", (E42-B$39) *24*60*60)</calculatedColumnFormula>
    </tableColumn>
    <tableColumn id="8" name="Handicap" dataDxfId="2670">
      <calculatedColumnFormula>IF(ISBLANK(E42), "", ROUND(B$38*D42, 0))</calculatedColumnFormula>
    </tableColumn>
    <tableColumn id="9" name="Corrected (sec)" dataDxfId="2669">
      <calculatedColumnFormula>IF(ISBLANK(E42),"",G42-H42)</calculatedColumnFormula>
    </tableColumn>
    <tableColumn id="10" name="Place" dataDxfId="2668">
      <calculatedColumnFormula>IF(F42="DNF", $E$38+1, IF(F42="DNS", $E$38+1, IF(F42="DSQ", $E$38+1, IF(F42="DNC", $E$37+1, RANK(I42, I$42:I$51, 1)))))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92" name="Table431293" displayName="Table431293" ref="A9:J20" totalsRowShown="0" headerRowDxfId="2911" tableBorderDxfId="2910">
  <autoFilter ref="A9:J20"/>
  <sortState ref="A10:J20">
    <sortCondition ref="D9:D20"/>
  </sortState>
  <tableColumns count="10">
    <tableColumn id="1" name="Boat Name" dataDxfId="2909"/>
    <tableColumn id="2" name="Boat Owner" dataDxfId="2908">
      <calculatedColumnFormula>VLOOKUP(A10, Boats!A$1:F$144, 2, FALSE)</calculatedColumnFormula>
    </tableColumn>
    <tableColumn id="3" name="Sail Number" dataDxfId="2907">
      <calculatedColumnFormula>VLOOKUP(A10, Boats!A$1:F$144, 3, FALSE)</calculatedColumnFormula>
    </tableColumn>
    <tableColumn id="4" name="Spin PHRF Rating" dataDxfId="2906">
      <calculatedColumnFormula>VLOOKUP(A10, Boats!A$1:F$144, 6, FALSE)</calculatedColumnFormula>
    </tableColumn>
    <tableColumn id="5" name="Finish Time" dataDxfId="2905"/>
    <tableColumn id="6" name="DNF?" dataDxfId="2904"/>
    <tableColumn id="7" name="Elapsed (sec)" dataDxfId="2903">
      <calculatedColumnFormula>IF(ISBLANK(E10), "", (E10-B$7) *24*60*60)</calculatedColumnFormula>
    </tableColumn>
    <tableColumn id="8" name="Handicap" dataDxfId="2902">
      <calculatedColumnFormula>IF(ISBLANK(E10), "", ROUND(B$6*D10, 0))</calculatedColumnFormula>
    </tableColumn>
    <tableColumn id="9" name="Corrected (sec)" dataDxfId="2901">
      <calculatedColumnFormula>IF(ISBLANK(E10),"",G10-H10)</calculatedColumnFormula>
    </tableColumn>
    <tableColumn id="10" name="Place" dataDxfId="2900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17" name="Table43918" displayName="Table43918" ref="A9:J18" totalsRowShown="0" headerRowDxfId="2663" tableBorderDxfId="2662">
  <autoFilter ref="A9:J18"/>
  <sortState ref="A10:J18">
    <sortCondition ref="J9:J18"/>
  </sortState>
  <tableColumns count="10">
    <tableColumn id="1" name="Boat Name" dataDxfId="2661"/>
    <tableColumn id="2" name="Boat Owner" dataDxfId="2660">
      <calculatedColumnFormula>VLOOKUP(A10, Boats!A$1:F$144, 2, FALSE)</calculatedColumnFormula>
    </tableColumn>
    <tableColumn id="3" name="Sail Number" dataDxfId="2659">
      <calculatedColumnFormula>VLOOKUP(A10, Boats!A$1:F$144, 3, FALSE)</calculatedColumnFormula>
    </tableColumn>
    <tableColumn id="4" name="Jog PHRF Rating" dataDxfId="2658">
      <calculatedColumnFormula>VLOOKUP(A10, Boats!A$1:F$144, 5, FALSE)</calculatedColumnFormula>
    </tableColumn>
    <tableColumn id="5" name="Finish Time" dataDxfId="2657"/>
    <tableColumn id="6" name="DNF?" dataDxfId="2656"/>
    <tableColumn id="7" name="Elapsed (sec)" dataDxfId="2655">
      <calculatedColumnFormula>IF(ISBLANK(E10), "", (E10-B$7) *24*60*60)</calculatedColumnFormula>
    </tableColumn>
    <tableColumn id="8" name="Handicap" dataDxfId="2654">
      <calculatedColumnFormula>IF(ISBLANK(E10), "", ROUND(B$6*D10, 0))</calculatedColumnFormula>
    </tableColumn>
    <tableColumn id="9" name="Corrected (sec)" dataDxfId="2653">
      <calculatedColumnFormula>IF(ISBLANK(E10),"",G10-H10)</calculatedColumnFormula>
    </tableColumn>
    <tableColumn id="10" name="Place" dataDxfId="2652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18" name="Table4341019" displayName="Table4341019" ref="A25:J34" totalsRowShown="0" headerRowDxfId="2651" tableBorderDxfId="2650">
  <autoFilter ref="A25:J34"/>
  <sortState ref="A26:J34">
    <sortCondition ref="J25:J34"/>
  </sortState>
  <tableColumns count="10">
    <tableColumn id="1" name="Boat Name" dataDxfId="2649"/>
    <tableColumn id="2" name="Boat Owner" dataDxfId="2648">
      <calculatedColumnFormula>VLOOKUP(A26, Boats!A$1:F$144, 2, FALSE)</calculatedColumnFormula>
    </tableColumn>
    <tableColumn id="3" name="Sail Number" dataDxfId="2647">
      <calculatedColumnFormula>VLOOKUP(A26, Boats!A$1:F$144, 3, FALSE)</calculatedColumnFormula>
    </tableColumn>
    <tableColumn id="4" name="Jog PHRF Rating" dataDxfId="2646">
      <calculatedColumnFormula>VLOOKUP(A26, Boats!A$1:F$144, 5, FALSE)</calculatedColumnFormula>
    </tableColumn>
    <tableColumn id="5" name="Finish Time" dataDxfId="2645"/>
    <tableColumn id="6" name="DNF?" dataDxfId="2644"/>
    <tableColumn id="7" name="Elapsed (sec)" dataDxfId="2643">
      <calculatedColumnFormula>IF(ISBLANK(E26), "", (E26-B$23) *24*60*60)</calculatedColumnFormula>
    </tableColumn>
    <tableColumn id="8" name="Handicap" dataDxfId="2642">
      <calculatedColumnFormula>IF(ISBLANK(E26), "", ROUND(B$22*D26, 0))</calculatedColumnFormula>
    </tableColumn>
    <tableColumn id="9" name="Corrected (sec)" dataDxfId="2641">
      <calculatedColumnFormula>IF(ISBLANK(E26),"",G26-H26)</calculatedColumnFormula>
    </tableColumn>
    <tableColumn id="10" name="Place" dataDxfId="2640">
      <calculatedColumnFormula>IF(F26="DNF", $E$22+1, IF(F26="DNS", $E$22+1, IF(F26="DSQ", $E$22+1, IF(F26="DNC", $E$21+1, RANK(I26, I$26:I$34, 1)))))</calculatedColumnFormula>
    </tableColumn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19" name="Table43471120" displayName="Table43471120" ref="A41:J52" totalsRowShown="0" headerRowDxfId="2639" tableBorderDxfId="2638">
  <autoFilter ref="A41:J52"/>
  <sortState ref="A42:J52">
    <sortCondition ref="J41:J52"/>
  </sortState>
  <tableColumns count="10">
    <tableColumn id="1" name="Boat Name" dataDxfId="2637"/>
    <tableColumn id="2" name="Boat Owner" dataDxfId="2636">
      <calculatedColumnFormula>VLOOKUP(A42, Boats!A$1:F$144, 2, FALSE)</calculatedColumnFormula>
    </tableColumn>
    <tableColumn id="3" name="Sail Number" dataDxfId="2635">
      <calculatedColumnFormula>VLOOKUP(A42, Boats!A$1:F$144, 3, FALSE)</calculatedColumnFormula>
    </tableColumn>
    <tableColumn id="4" name="Jog PHRF Rating" dataDxfId="2634">
      <calculatedColumnFormula>VLOOKUP(A42, Boats!A$1:F$144, 5, FALSE)</calculatedColumnFormula>
    </tableColumn>
    <tableColumn id="5" name="Finish Time" dataDxfId="2633"/>
    <tableColumn id="6" name="DNF?" dataDxfId="2632"/>
    <tableColumn id="7" name="Elapsed (sec)" dataDxfId="2631">
      <calculatedColumnFormula>IF(ISBLANK(E42), "", (E42-B$39) *24*60*60)</calculatedColumnFormula>
    </tableColumn>
    <tableColumn id="8" name="Handicap" dataDxfId="2630">
      <calculatedColumnFormula>IF(ISBLANK(E42), "", ROUND(B$38*D42, 0))</calculatedColumnFormula>
    </tableColumn>
    <tableColumn id="9" name="Corrected (sec)" dataDxfId="2629">
      <calculatedColumnFormula>IF(ISBLANK(E42),"",G42-H42)</calculatedColumnFormula>
    </tableColumn>
    <tableColumn id="10" name="Place" dataDxfId="2628">
      <calculatedColumnFormula>IF(F42="DNF", $E$38+1, IF(F42="DNS", $E$38+1, IF(F42="DSQ", $E$38+1, IF(F42="DNC", $E$37+1, RANK(I42, I$42:I$52, 1)))))</calculatedColumnFormula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0" name="Table43129351521" displayName="Table43129351521" ref="A9:J20" totalsRowShown="0" headerRowDxfId="2619" tableBorderDxfId="2618">
  <autoFilter ref="A9:J20"/>
  <sortState ref="A10:J20">
    <sortCondition ref="J9:J20"/>
  </sortState>
  <tableColumns count="10">
    <tableColumn id="1" name="Boat Name" dataDxfId="2617"/>
    <tableColumn id="2" name="Boat Owner" dataDxfId="2616">
      <calculatedColumnFormula>VLOOKUP(A10, Boats!A$1:F$144, 2, FALSE)</calculatedColumnFormula>
    </tableColumn>
    <tableColumn id="3" name="Sail Number" dataDxfId="2615">
      <calculatedColumnFormula>VLOOKUP(A10, Boats!A$1:F$144, 3, FALSE)</calculatedColumnFormula>
    </tableColumn>
    <tableColumn id="4" name="Spin PHRF Rating" dataDxfId="2614">
      <calculatedColumnFormula>VLOOKUP(A10, Boats!A$1:F$144, 6, FALSE)</calculatedColumnFormula>
    </tableColumn>
    <tableColumn id="5" name="Finish Time" dataDxfId="2613"/>
    <tableColumn id="6" name="DNF?" dataDxfId="2612"/>
    <tableColumn id="7" name="Elapsed (sec)" dataDxfId="2611">
      <calculatedColumnFormula>IF(ISBLANK(E10), "", (E10-B$7) *24*60*60)</calculatedColumnFormula>
    </tableColumn>
    <tableColumn id="8" name="Handicap" dataDxfId="2610">
      <calculatedColumnFormula>IF(ISBLANK(E10), "", ROUND(B$6*D10, 0))</calculatedColumnFormula>
    </tableColumn>
    <tableColumn id="9" name="Corrected (sec)" dataDxfId="2609">
      <calculatedColumnFormula>IF(ISBLANK(E10),"",G10-H10)</calculatedColumnFormula>
    </tableColumn>
    <tableColumn id="10" name="Place" dataDxfId="2608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21" name="Table4312159461622" displayName="Table4312159461622" ref="A27:J34" totalsRowShown="0" headerRowDxfId="2607" tableBorderDxfId="2606">
  <autoFilter ref="A27:J34"/>
  <sortState ref="A28:J34">
    <sortCondition ref="J27:J34"/>
  </sortState>
  <tableColumns count="10">
    <tableColumn id="1" name="Boat Name" dataDxfId="2605"/>
    <tableColumn id="2" name="Boat Owner" dataDxfId="2604">
      <calculatedColumnFormula>VLOOKUP(A28, Boats!A$1:F$144, 2, FALSE)</calculatedColumnFormula>
    </tableColumn>
    <tableColumn id="3" name="Sail Number" dataDxfId="2603">
      <calculatedColumnFormula>VLOOKUP(A28, Boats!A$1:F$144, 3, FALSE)</calculatedColumnFormula>
    </tableColumn>
    <tableColumn id="4" name="Spin PHRF Rating" dataDxfId="2602">
      <calculatedColumnFormula>VLOOKUP(A28, Boats!A$1:F$144, 6, FALSE)</calculatedColumnFormula>
    </tableColumn>
    <tableColumn id="5" name="Finish Time" dataDxfId="2601"/>
    <tableColumn id="6" name="DNF?" dataDxfId="2600"/>
    <tableColumn id="7" name="Elapsed (sec)" dataDxfId="2599">
      <calculatedColumnFormula>IF(ISBLANK(E28), "", (E28-B$25) *24*60*60)</calculatedColumnFormula>
    </tableColumn>
    <tableColumn id="8" name="Handicap" dataDxfId="2598">
      <calculatedColumnFormula>IF(ISBLANK(E28), "", ROUND(B$24*D28, 0))</calculatedColumnFormula>
    </tableColumn>
    <tableColumn id="9" name="Corrected (sec)" dataDxfId="2597">
      <calculatedColumnFormula>IF(ISBLANK(E28),"",G28-H28)</calculatedColumnFormula>
    </tableColumn>
    <tableColumn id="10" name="Place" dataDxfId="2596">
      <calculatedColumnFormula>IF(F28="DNF", $E$24+1, IF(F28="DNS", $E$24+1, IF(F28="DSQ", $E$24+1, IF(F28="DNC", $E$23+1, RANK(I28, I$28:I$34, 1)))))</calculatedColumnFormula>
    </tableColumn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22" name="Table431215169581723" displayName="Table431215169581723" ref="A41:J51" totalsRowShown="0" headerRowDxfId="2595" tableBorderDxfId="2594">
  <autoFilter ref="A41:J51"/>
  <sortState ref="A42:J51">
    <sortCondition ref="J41:J51"/>
  </sortState>
  <tableColumns count="10">
    <tableColumn id="1" name="Boat Name" dataDxfId="2593"/>
    <tableColumn id="2" name="Boat Owner" dataDxfId="2592">
      <calculatedColumnFormula>VLOOKUP(A42, Boats!A$1:F$144, 2, FALSE)</calculatedColumnFormula>
    </tableColumn>
    <tableColumn id="3" name="Sail Number" dataDxfId="2591">
      <calculatedColumnFormula>VLOOKUP(A42, Boats!A$1:F$144, 3, FALSE)</calculatedColumnFormula>
    </tableColumn>
    <tableColumn id="4" name="Spin PHRF Rating" dataDxfId="2590">
      <calculatedColumnFormula>VLOOKUP(A42, Boats!A$1:F$144, 6, FALSE)</calculatedColumnFormula>
    </tableColumn>
    <tableColumn id="5" name="Finish Time" dataDxfId="2589"/>
    <tableColumn id="6" name="DNF?" dataDxfId="2588"/>
    <tableColumn id="7" name="Elapsed (sec)" dataDxfId="2587">
      <calculatedColumnFormula>IF(ISBLANK(E42), "", (E42-B$39) *24*60*60)</calculatedColumnFormula>
    </tableColumn>
    <tableColumn id="8" name="Handicap" dataDxfId="2586">
      <calculatedColumnFormula>IF(ISBLANK(E42), "", ROUND(B$38*D42, 0))</calculatedColumnFormula>
    </tableColumn>
    <tableColumn id="9" name="Corrected (sec)" dataDxfId="2585">
      <calculatedColumnFormula>IF(ISBLANK(E42),"",G42-H42)</calculatedColumnFormula>
    </tableColumn>
    <tableColumn id="10" name="Place" dataDxfId="2584">
      <calculatedColumnFormula>IF(F42="DNF", $E$38+1, IF(F42="DNS", $E$38+1, IF(F42="DSQ", $E$38+1, IF(F42="DNC", $E$37+1, RANK(I42, I$42:I$51, 1)))))</calculatedColumnFormula>
    </tableColumn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23" name="Table4391824" displayName="Table4391824" ref="A9:J18" totalsRowShown="0" headerRowDxfId="2579" tableBorderDxfId="2578">
  <autoFilter ref="A9:J18"/>
  <sortState ref="A10:J18">
    <sortCondition ref="J9:J18"/>
  </sortState>
  <tableColumns count="10">
    <tableColumn id="1" name="Boat Name" dataDxfId="2577"/>
    <tableColumn id="2" name="Boat Owner" dataDxfId="2576">
      <calculatedColumnFormula>VLOOKUP(A10, Boats!A$1:F$144, 2, FALSE)</calculatedColumnFormula>
    </tableColumn>
    <tableColumn id="3" name="Sail Number" dataDxfId="2575">
      <calculatedColumnFormula>VLOOKUP(A10, Boats!A$1:F$144, 3, FALSE)</calculatedColumnFormula>
    </tableColumn>
    <tableColumn id="4" name="Jog PHRF Rating" dataDxfId="2574">
      <calculatedColumnFormula>VLOOKUP(A10, Boats!A$1:F$144, 5, FALSE)</calculatedColumnFormula>
    </tableColumn>
    <tableColumn id="5" name="Finish Time" dataDxfId="2573"/>
    <tableColumn id="6" name="DNF?" dataDxfId="2572"/>
    <tableColumn id="7" name="Elapsed (sec)" dataDxfId="2571">
      <calculatedColumnFormula>IF(ISBLANK(E10), "", (E10-B$7) *24*60*60)</calculatedColumnFormula>
    </tableColumn>
    <tableColumn id="8" name="Handicap" dataDxfId="2570">
      <calculatedColumnFormula>IF(ISBLANK(E10), "", ROUND(B$6*D10, 0))</calculatedColumnFormula>
    </tableColumn>
    <tableColumn id="9" name="Corrected (sec)" dataDxfId="2569">
      <calculatedColumnFormula>IF(ISBLANK(E10),"",G10-H10)</calculatedColumnFormula>
    </tableColumn>
    <tableColumn id="10" name="Place" dataDxfId="2568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24" name="Table434101925" displayName="Table434101925" ref="A25:J34" totalsRowShown="0" headerRowDxfId="2567" tableBorderDxfId="2566">
  <autoFilter ref="A25:J34"/>
  <sortState ref="A26:J34">
    <sortCondition ref="J25:J34"/>
  </sortState>
  <tableColumns count="10">
    <tableColumn id="1" name="Boat Name" dataDxfId="2565"/>
    <tableColumn id="2" name="Boat Owner" dataDxfId="2564">
      <calculatedColumnFormula>VLOOKUP(A26, Boats!A$1:F$144, 2, FALSE)</calculatedColumnFormula>
    </tableColumn>
    <tableColumn id="3" name="Sail Number" dataDxfId="2563">
      <calculatedColumnFormula>VLOOKUP(A26, Boats!A$1:F$144, 3, FALSE)</calculatedColumnFormula>
    </tableColumn>
    <tableColumn id="4" name="Jog PHRF Rating" dataDxfId="2562">
      <calculatedColumnFormula>VLOOKUP(A26, Boats!A$1:F$144, 5, FALSE)</calculatedColumnFormula>
    </tableColumn>
    <tableColumn id="5" name="Finish Time" dataDxfId="2561"/>
    <tableColumn id="6" name="DNF?" dataDxfId="2560"/>
    <tableColumn id="7" name="Elapsed (sec)" dataDxfId="2559">
      <calculatedColumnFormula>IF(ISBLANK(E26), "", (E26-B$23) *24*60*60)</calculatedColumnFormula>
    </tableColumn>
    <tableColumn id="8" name="Handicap" dataDxfId="2558">
      <calculatedColumnFormula>IF(ISBLANK(E26), "", ROUND(B$22*D26, 0))</calculatedColumnFormula>
    </tableColumn>
    <tableColumn id="9" name="Corrected (sec)" dataDxfId="2557">
      <calculatedColumnFormula>IF(ISBLANK(E26),"",G26-H26)</calculatedColumnFormula>
    </tableColumn>
    <tableColumn id="10" name="Place" dataDxfId="2556">
      <calculatedColumnFormula>IF(F26="DNF", $E$22+1, IF(F26="DNS", $E$22+1, IF(F26="DSQ", $E$22+1, IF(F26="DNC", $E$21+1, RANK(I26, I$26:I$34, 1)))))</calculatedColumnFormula>
    </tableColumn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25" name="Table4347112026" displayName="Table4347112026" ref="A41:J52" totalsRowShown="0" headerRowDxfId="2555" tableBorderDxfId="2554">
  <autoFilter ref="A41:J52"/>
  <sortState ref="A42:J52">
    <sortCondition ref="J41:J52"/>
  </sortState>
  <tableColumns count="10">
    <tableColumn id="1" name="Boat Name" dataDxfId="2553"/>
    <tableColumn id="2" name="Boat Owner" dataDxfId="2552">
      <calculatedColumnFormula>VLOOKUP(A42, Boats!A$1:F$144, 2, FALSE)</calculatedColumnFormula>
    </tableColumn>
    <tableColumn id="3" name="Sail Number" dataDxfId="2551">
      <calculatedColumnFormula>VLOOKUP(A42, Boats!A$1:F$144, 3, FALSE)</calculatedColumnFormula>
    </tableColumn>
    <tableColumn id="4" name="Jog PHRF Rating" dataDxfId="2550">
      <calculatedColumnFormula>VLOOKUP(A42, Boats!A$1:F$144, 5, FALSE)</calculatedColumnFormula>
    </tableColumn>
    <tableColumn id="5" name="Finish Time" dataDxfId="2549"/>
    <tableColumn id="6" name="DNF?" dataDxfId="2548"/>
    <tableColumn id="7" name="Elapsed (sec)" dataDxfId="2547">
      <calculatedColumnFormula>IF(ISBLANK(E42), "", (E42-B$39) *24*60*60)</calculatedColumnFormula>
    </tableColumn>
    <tableColumn id="8" name="Handicap" dataDxfId="2546">
      <calculatedColumnFormula>IF(ISBLANK(E42), "", ROUND(B$38*D42, 0))</calculatedColumnFormula>
    </tableColumn>
    <tableColumn id="9" name="Corrected (sec)" dataDxfId="2545">
      <calculatedColumnFormula>IF(ISBLANK(E42),"",G42-H42)</calculatedColumnFormula>
    </tableColumn>
    <tableColumn id="10" name="Place" dataDxfId="2544">
      <calculatedColumnFormula>IF(F42="DNF", $E$38+1, IF(F42="DNS", $E$38+1, IF(F42="DSQ", $E$38+1, IF(F42="DNC", $E$37+1, RANK(I42, I$42:I$52, 1)))))</calculatedColumnFormula>
    </tableColumn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26" name="Table4312935152127" displayName="Table4312935152127" ref="A9:J20" totalsRowShown="0" headerRowDxfId="2535" tableBorderDxfId="2534">
  <autoFilter ref="A9:J20"/>
  <sortState ref="A10:J20">
    <sortCondition ref="J9:J20"/>
  </sortState>
  <tableColumns count="10">
    <tableColumn id="1" name="Boat Name" dataDxfId="2533"/>
    <tableColumn id="2" name="Boat Owner" dataDxfId="2532">
      <calculatedColumnFormula>VLOOKUP(A10, Boats!A$1:F$144, 2, FALSE)</calculatedColumnFormula>
    </tableColumn>
    <tableColumn id="3" name="Sail Number" dataDxfId="2531">
      <calculatedColumnFormula>VLOOKUP(A10, Boats!A$1:F$144, 3, FALSE)</calculatedColumnFormula>
    </tableColumn>
    <tableColumn id="4" name="Spin PHRF Rating" dataDxfId="2530">
      <calculatedColumnFormula>VLOOKUP(A10, Boats!A$1:F$144, 6, FALSE)</calculatedColumnFormula>
    </tableColumn>
    <tableColumn id="5" name="Finish Time" dataDxfId="2529"/>
    <tableColumn id="6" name="DNF?" dataDxfId="2528"/>
    <tableColumn id="7" name="Elapsed (sec)" dataDxfId="2527">
      <calculatedColumnFormula>IF(ISBLANK(E10), "", (E10-B$7) *24*60*60)</calculatedColumnFormula>
    </tableColumn>
    <tableColumn id="8" name="Handicap" dataDxfId="2526">
      <calculatedColumnFormula>IF(ISBLANK(E10), "", ROUND(B$6*D10, 0))</calculatedColumnFormula>
    </tableColumn>
    <tableColumn id="9" name="Corrected (sec)" dataDxfId="2525">
      <calculatedColumnFormula>IF(ISBLANK(E10),"",G10-H10)</calculatedColumnFormula>
    </tableColumn>
    <tableColumn id="10" name="Place" dataDxfId="2524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93" name="Table43121594" displayName="Table43121594" ref="A27:J35" totalsRowShown="0" headerRowDxfId="2899" tableBorderDxfId="2898">
  <autoFilter ref="A27:J35"/>
  <sortState ref="A28:J35">
    <sortCondition ref="D27:D35"/>
  </sortState>
  <tableColumns count="10">
    <tableColumn id="1" name="Boat Name" dataDxfId="2897"/>
    <tableColumn id="2" name="Boat Owner" dataDxfId="2896">
      <calculatedColumnFormula>VLOOKUP(A28, Boats!A$1:F$144, 2, FALSE)</calculatedColumnFormula>
    </tableColumn>
    <tableColumn id="3" name="Sail Number" dataDxfId="2895">
      <calculatedColumnFormula>VLOOKUP(A28, Boats!A$1:F$144, 3, FALSE)</calculatedColumnFormula>
    </tableColumn>
    <tableColumn id="4" name="Spin PHRF Rating" dataDxfId="2894">
      <calculatedColumnFormula>VLOOKUP(A28, Boats!A$1:F$144, 6, FALSE)</calculatedColumnFormula>
    </tableColumn>
    <tableColumn id="5" name="Finish Time" dataDxfId="2893"/>
    <tableColumn id="6" name="DNF?" dataDxfId="2892"/>
    <tableColumn id="7" name="Elapsed (sec)" dataDxfId="2891">
      <calculatedColumnFormula>IF(ISBLANK(E28), "", (E28-B$25) *24*60*60)</calculatedColumnFormula>
    </tableColumn>
    <tableColumn id="8" name="Handicap" dataDxfId="2890">
      <calculatedColumnFormula>IF(ISBLANK(E28), "", ROUND(B$24*D28, 0))</calculatedColumnFormula>
    </tableColumn>
    <tableColumn id="9" name="Corrected (sec)" dataDxfId="2889">
      <calculatedColumnFormula>IF(ISBLANK(E28),"",G28-H28)</calculatedColumnFormula>
    </tableColumn>
    <tableColumn id="10" name="Place" dataDxfId="2888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27" name="Table431215946162228" displayName="Table431215946162228" ref="A27:J35" totalsRowShown="0" headerRowDxfId="2523" tableBorderDxfId="2522">
  <autoFilter ref="A27:J35"/>
  <sortState ref="A28:J34">
    <sortCondition ref="J27:J34"/>
  </sortState>
  <tableColumns count="10">
    <tableColumn id="1" name="Boat Name" dataDxfId="2521"/>
    <tableColumn id="2" name="Boat Owner" dataDxfId="2520">
      <calculatedColumnFormula>VLOOKUP(A28, Boats!A$1:F$144, 2, FALSE)</calculatedColumnFormula>
    </tableColumn>
    <tableColumn id="3" name="Sail Number" dataDxfId="2519">
      <calculatedColumnFormula>VLOOKUP(A28, Boats!A$1:F$144, 3, FALSE)</calculatedColumnFormula>
    </tableColumn>
    <tableColumn id="4" name="Spin PHRF Rating" dataDxfId="2518">
      <calculatedColumnFormula>VLOOKUP(A28, Boats!A$1:F$144, 6, FALSE)</calculatedColumnFormula>
    </tableColumn>
    <tableColumn id="5" name="Finish Time" dataDxfId="2517"/>
    <tableColumn id="6" name="DNF?" dataDxfId="2516"/>
    <tableColumn id="7" name="Elapsed (sec)" dataDxfId="2515">
      <calculatedColumnFormula>IF(ISBLANK(E28), "", (E28-B$25) *24*60*60)</calculatedColumnFormula>
    </tableColumn>
    <tableColumn id="8" name="Handicap" dataDxfId="2514">
      <calculatedColumnFormula>IF(ISBLANK(E28), "", ROUND(B$24*D28, 0))</calculatedColumnFormula>
    </tableColumn>
    <tableColumn id="9" name="Corrected (sec)" dataDxfId="2513">
      <calculatedColumnFormula>IF(ISBLANK(E28),"",G28-H28)</calculatedColumnFormula>
    </tableColumn>
    <tableColumn id="10" name="Place" dataDxfId="2512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28" name="Table43121516958172329" displayName="Table43121516958172329" ref="A42:J52" totalsRowShown="0" headerRowDxfId="2511" tableBorderDxfId="2510">
  <autoFilter ref="A42:J52"/>
  <sortState ref="A42:J51">
    <sortCondition ref="J41:J51"/>
  </sortState>
  <tableColumns count="10">
    <tableColumn id="1" name="Boat Name" dataDxfId="2509"/>
    <tableColumn id="2" name="Boat Owner" dataDxfId="2508">
      <calculatedColumnFormula>VLOOKUP(A43, Boats!A$1:F$144, 2, FALSE)</calculatedColumnFormula>
    </tableColumn>
    <tableColumn id="3" name="Sail Number" dataDxfId="2507">
      <calculatedColumnFormula>VLOOKUP(A43, Boats!A$1:F$144, 3, FALSE)</calculatedColumnFormula>
    </tableColumn>
    <tableColumn id="4" name="Spin PHRF Rating" dataDxfId="2506">
      <calculatedColumnFormula>VLOOKUP(A43, Boats!A$1:F$144, 6, FALSE)</calculatedColumnFormula>
    </tableColumn>
    <tableColumn id="5" name="Finish Time" dataDxfId="2505"/>
    <tableColumn id="6" name="DNF?" dataDxfId="2504"/>
    <tableColumn id="7" name="Elapsed (sec)" dataDxfId="2503">
      <calculatedColumnFormula>IF(ISBLANK(E43), "", (E43-B$40) *24*60*60)</calculatedColumnFormula>
    </tableColumn>
    <tableColumn id="8" name="Handicap" dataDxfId="2502">
      <calculatedColumnFormula>IF(ISBLANK(E43), "", ROUND(B$39*D43, 0))</calculatedColumnFormula>
    </tableColumn>
    <tableColumn id="9" name="Corrected (sec)" dataDxfId="2501">
      <calculatedColumnFormula>IF(ISBLANK(E43),"",G43-H43)</calculatedColumnFormula>
    </tableColumn>
    <tableColumn id="10" name="Place" dataDxfId="2500">
      <calculatedColumnFormula>IF(F43="DNF", $E$39+1, IF(F43="DNS", $E$39+1, IF(F43="DSQ", $E$39+1, IF(F43="DNC", $E$38+1, RANK(I43, I$43:I$52, 1)))))</calculatedColumnFormula>
    </tableColumn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id="29" name="Table439182430" displayName="Table439182430" ref="A9:J18" totalsRowShown="0" headerRowDxfId="2447" tableBorderDxfId="2446">
  <autoFilter ref="A9:J18"/>
  <sortState ref="A10:J18">
    <sortCondition ref="J9:J18"/>
  </sortState>
  <tableColumns count="10">
    <tableColumn id="1" name="Boat Name" dataDxfId="2445"/>
    <tableColumn id="2" name="Boat Owner" dataDxfId="2444">
      <calculatedColumnFormula>VLOOKUP(A10, Boats!A$1:F$144, 2, FALSE)</calculatedColumnFormula>
    </tableColumn>
    <tableColumn id="3" name="Sail Number" dataDxfId="2443">
      <calculatedColumnFormula>VLOOKUP(A10, Boats!A$1:F$144, 3, FALSE)</calculatedColumnFormula>
    </tableColumn>
    <tableColumn id="4" name="Jog PHRF Rating" dataDxfId="2442">
      <calculatedColumnFormula>VLOOKUP(A10, Boats!A$1:F$144, 5, FALSE)</calculatedColumnFormula>
    </tableColumn>
    <tableColumn id="5" name="Finish Time" dataDxfId="2441"/>
    <tableColumn id="6" name="DNF?" dataDxfId="2440"/>
    <tableColumn id="7" name="Elapsed (sec)" dataDxfId="2439">
      <calculatedColumnFormula>IF(ISBLANK(E10), "", (E10-B$7) *24*60*60)</calculatedColumnFormula>
    </tableColumn>
    <tableColumn id="8" name="Handicap" dataDxfId="2438">
      <calculatedColumnFormula>IF(ISBLANK(E10), "", ROUND(B$6*D10, 0))</calculatedColumnFormula>
    </tableColumn>
    <tableColumn id="9" name="Corrected (sec)" dataDxfId="2437">
      <calculatedColumnFormula>IF(ISBLANK(E10),"",G10-H10)</calculatedColumnFormula>
    </tableColumn>
    <tableColumn id="10" name="Place" dataDxfId="2436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id="30" name="Table43410192531" displayName="Table43410192531" ref="A25:J34" totalsRowShown="0" headerRowDxfId="2435" tableBorderDxfId="2434">
  <autoFilter ref="A25:J34"/>
  <sortState ref="A26:J34">
    <sortCondition ref="J25:J34"/>
  </sortState>
  <tableColumns count="10">
    <tableColumn id="1" name="Boat Name" dataDxfId="2433"/>
    <tableColumn id="2" name="Boat Owner" dataDxfId="2432">
      <calculatedColumnFormula>VLOOKUP(A26, Boats!A$1:F$144, 2, FALSE)</calculatedColumnFormula>
    </tableColumn>
    <tableColumn id="3" name="Sail Number" dataDxfId="2431">
      <calculatedColumnFormula>VLOOKUP(A26, Boats!A$1:F$144, 3, FALSE)</calculatedColumnFormula>
    </tableColumn>
    <tableColumn id="4" name="Jog PHRF Rating" dataDxfId="2430">
      <calculatedColumnFormula>VLOOKUP(A26, Boats!A$1:F$144, 5, FALSE)</calculatedColumnFormula>
    </tableColumn>
    <tableColumn id="5" name="Finish Time" dataDxfId="2429"/>
    <tableColumn id="6" name="DNF?" dataDxfId="2428"/>
    <tableColumn id="7" name="Elapsed (sec)" dataDxfId="2427">
      <calculatedColumnFormula>IF(ISBLANK(E26), "", (E26-B$23) *24*60*60)</calculatedColumnFormula>
    </tableColumn>
    <tableColumn id="8" name="Handicap" dataDxfId="2426">
      <calculatedColumnFormula>IF(ISBLANK(E26), "", ROUND(B$22*D26, 0))</calculatedColumnFormula>
    </tableColumn>
    <tableColumn id="9" name="Corrected (sec)" dataDxfId="2425">
      <calculatedColumnFormula>IF(ISBLANK(E26),"",G26-H26)</calculatedColumnFormula>
    </tableColumn>
    <tableColumn id="10" name="Place" dataDxfId="2424">
      <calculatedColumnFormula>IF(F26="DNF", $E$22+1, IF(F26="DNS", $E$22+1, IF(F26="DSQ", $E$22+1, IF(F26="DNC", $E$21+1, RANK(I26, I$26:I$34, 1)))))</calculatedColumnFormula>
    </tableColumn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id="31" name="Table434711202632" displayName="Table434711202632" ref="A41:J52" totalsRowShown="0" headerRowDxfId="2423" tableBorderDxfId="2422">
  <autoFilter ref="A41:J52"/>
  <sortState ref="A42:J52">
    <sortCondition ref="J41:J52"/>
  </sortState>
  <tableColumns count="10">
    <tableColumn id="1" name="Boat Name" dataDxfId="2421"/>
    <tableColumn id="2" name="Boat Owner" dataDxfId="2420">
      <calculatedColumnFormula>VLOOKUP(A42, Boats!A$1:F$144, 2, FALSE)</calculatedColumnFormula>
    </tableColumn>
    <tableColumn id="3" name="Sail Number" dataDxfId="2419">
      <calculatedColumnFormula>VLOOKUP(A42, Boats!A$1:F$144, 3, FALSE)</calculatedColumnFormula>
    </tableColumn>
    <tableColumn id="4" name="Jog PHRF Rating" dataDxfId="2418">
      <calculatedColumnFormula>VLOOKUP(A42, Boats!A$1:F$144, 5, FALSE)</calculatedColumnFormula>
    </tableColumn>
    <tableColumn id="5" name="Finish Time" dataDxfId="2417"/>
    <tableColumn id="6" name="DNF?" dataDxfId="2416"/>
    <tableColumn id="7" name="Elapsed (sec)" dataDxfId="2415">
      <calculatedColumnFormula>IF(ISBLANK(E42), "", (E42-B$39) *24*60*60)</calculatedColumnFormula>
    </tableColumn>
    <tableColumn id="8" name="Handicap" dataDxfId="2414">
      <calculatedColumnFormula>IF(ISBLANK(E42), "", ROUND(B$38*D42, 0))</calculatedColumnFormula>
    </tableColumn>
    <tableColumn id="9" name="Corrected (sec)" dataDxfId="2413">
      <calculatedColumnFormula>IF(ISBLANK(E42),"",G42-H42)</calculatedColumnFormula>
    </tableColumn>
    <tableColumn id="10" name="Place" dataDxfId="2412">
      <calculatedColumnFormula>IF(F42="DNF", $E$38+1, IF(F42="DNS", $E$38+1, IF(F42="DSQ", $E$38+1, IF(F42="DNC", $E$37+1, RANK(I42, I$42:I$52, 1)))))</calculatedColumnFormula>
    </tableColumn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id="32" name="Table431293515212733" displayName="Table431293515212733" ref="A9:J20" totalsRowShown="0" headerRowDxfId="2403" tableBorderDxfId="2402">
  <autoFilter ref="A9:J20"/>
  <sortState ref="A10:J20">
    <sortCondition ref="J9:J20"/>
  </sortState>
  <tableColumns count="10">
    <tableColumn id="1" name="Boat Name" dataDxfId="2401"/>
    <tableColumn id="2" name="Boat Owner" dataDxfId="2400">
      <calculatedColumnFormula>VLOOKUP(A10, Boats!A$1:F$144, 2, FALSE)</calculatedColumnFormula>
    </tableColumn>
    <tableColumn id="3" name="Sail Number" dataDxfId="2399">
      <calculatedColumnFormula>VLOOKUP(A10, Boats!A$1:F$144, 3, FALSE)</calculatedColumnFormula>
    </tableColumn>
    <tableColumn id="4" name="Spin PHRF Rating" dataDxfId="2398">
      <calculatedColumnFormula>VLOOKUP(A10, Boats!A$1:F$144, 6, FALSE)</calculatedColumnFormula>
    </tableColumn>
    <tableColumn id="5" name="Finish Time" dataDxfId="2397"/>
    <tableColumn id="6" name="DNF?" dataDxfId="2396"/>
    <tableColumn id="7" name="Elapsed (sec)" dataDxfId="2395">
      <calculatedColumnFormula>IF(ISBLANK(E10), "", (E10-B$7) *24*60*60)</calculatedColumnFormula>
    </tableColumn>
    <tableColumn id="8" name="Handicap" dataDxfId="2394">
      <calculatedColumnFormula>IF(ISBLANK(E10), "", ROUND(B$6*D10, 0))</calculatedColumnFormula>
    </tableColumn>
    <tableColumn id="9" name="Corrected (sec)" dataDxfId="2393">
      <calculatedColumnFormula>IF(ISBLANK(E10),"",G10-H10)</calculatedColumnFormula>
    </tableColumn>
    <tableColumn id="10" name="Place" dataDxfId="2392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id="33" name="Table43121594616222834" displayName="Table43121594616222834" ref="A27:J35" totalsRowShown="0" headerRowDxfId="2391" tableBorderDxfId="2390">
  <autoFilter ref="A27:J35"/>
  <sortState ref="A28:J35">
    <sortCondition ref="J27:J35"/>
  </sortState>
  <tableColumns count="10">
    <tableColumn id="1" name="Boat Name" dataDxfId="2389"/>
    <tableColumn id="2" name="Boat Owner" dataDxfId="2388">
      <calculatedColumnFormula>VLOOKUP(A28, Boats!A$1:F$144, 2, FALSE)</calculatedColumnFormula>
    </tableColumn>
    <tableColumn id="3" name="Sail Number" dataDxfId="2387">
      <calculatedColumnFormula>VLOOKUP(A28, Boats!A$1:F$144, 3, FALSE)</calculatedColumnFormula>
    </tableColumn>
    <tableColumn id="4" name="Spin PHRF Rating" dataDxfId="2386">
      <calculatedColumnFormula>VLOOKUP(A28, Boats!A$1:F$144, 6, FALSE)</calculatedColumnFormula>
    </tableColumn>
    <tableColumn id="5" name="Finish Time" dataDxfId="2385"/>
    <tableColumn id="6" name="DNF?" dataDxfId="2384"/>
    <tableColumn id="7" name="Elapsed (sec)" dataDxfId="2383">
      <calculatedColumnFormula>IF(ISBLANK(E28), "", (E28-B$25) *24*60*60)</calculatedColumnFormula>
    </tableColumn>
    <tableColumn id="8" name="Handicap" dataDxfId="2382">
      <calculatedColumnFormula>IF(ISBLANK(E28), "", ROUND(B$24*D28, 0))</calculatedColumnFormula>
    </tableColumn>
    <tableColumn id="9" name="Corrected (sec)" dataDxfId="2381">
      <calculatedColumnFormula>IF(ISBLANK(E28),"",G28-H28)</calculatedColumnFormula>
    </tableColumn>
    <tableColumn id="10" name="Place" dataDxfId="2380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id="34" name="Table4312151695817232935" displayName="Table4312151695817232935" ref="A42:J52" totalsRowShown="0" headerRowDxfId="2379" tableBorderDxfId="2378">
  <autoFilter ref="A42:J52"/>
  <sortState ref="A43:J52">
    <sortCondition ref="J42:J52"/>
  </sortState>
  <tableColumns count="10">
    <tableColumn id="1" name="Boat Name" dataDxfId="2377"/>
    <tableColumn id="2" name="Boat Owner" dataDxfId="2376">
      <calculatedColumnFormula>VLOOKUP(A43, Boats!A$1:F$144, 2, FALSE)</calculatedColumnFormula>
    </tableColumn>
    <tableColumn id="3" name="Sail Number" dataDxfId="2375">
      <calculatedColumnFormula>VLOOKUP(A43, Boats!A$1:F$144, 3, FALSE)</calculatedColumnFormula>
    </tableColumn>
    <tableColumn id="4" name="Spin PHRF Rating" dataDxfId="2374">
      <calculatedColumnFormula>VLOOKUP(A43, Boats!A$1:F$144, 6, FALSE)</calculatedColumnFormula>
    </tableColumn>
    <tableColumn id="5" name="Finish Time" dataDxfId="2373"/>
    <tableColumn id="6" name="DNF?" dataDxfId="2372"/>
    <tableColumn id="7" name="Elapsed (sec)" dataDxfId="2371">
      <calculatedColumnFormula>IF(ISBLANK(E43), "", (E43-B$40) *24*60*60)</calculatedColumnFormula>
    </tableColumn>
    <tableColumn id="8" name="Handicap" dataDxfId="2370">
      <calculatedColumnFormula>IF(ISBLANK(E43), "", ROUND(B$39*D43, 0))</calculatedColumnFormula>
    </tableColumn>
    <tableColumn id="9" name="Corrected (sec)" dataDxfId="2369">
      <calculatedColumnFormula>IF(ISBLANK(E43),"",G43-H43)</calculatedColumnFormula>
    </tableColumn>
    <tableColumn id="10" name="Place" dataDxfId="2368">
      <calculatedColumnFormula>IF(F43="DNF", $E$39+1, IF(F43="DNS", $E$39+1, IF(F43="DSQ", $E$39+1, IF(F43="DNC", $E$38+1, RANK(I43, I$43:I$52, 1)))))</calculatedColumnFormula>
    </tableColumn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id="35" name="Table43918243036" displayName="Table43918243036" ref="A9:J18" totalsRowShown="0" headerRowDxfId="2307" tableBorderDxfId="2306">
  <autoFilter ref="A9:J18"/>
  <sortState ref="A10:J18">
    <sortCondition ref="J9:J18"/>
  </sortState>
  <tableColumns count="10">
    <tableColumn id="1" name="Boat Name" dataDxfId="2305"/>
    <tableColumn id="2" name="Boat Owner" dataDxfId="2304">
      <calculatedColumnFormula>VLOOKUP(A10, Boats!A$1:F$144, 2, FALSE)</calculatedColumnFormula>
    </tableColumn>
    <tableColumn id="3" name="Sail Number" dataDxfId="2303">
      <calculatedColumnFormula>VLOOKUP(A10, Boats!A$1:F$144, 3, FALSE)</calculatedColumnFormula>
    </tableColumn>
    <tableColumn id="4" name="Jog PHRF Rating" dataDxfId="2302">
      <calculatedColumnFormula>VLOOKUP(A10, Boats!A$1:F$144, 5, FALSE)</calculatedColumnFormula>
    </tableColumn>
    <tableColumn id="5" name="Finish Time" dataDxfId="2301"/>
    <tableColumn id="6" name="DNF?" dataDxfId="2300"/>
    <tableColumn id="7" name="Elapsed (sec)" dataDxfId="2299">
      <calculatedColumnFormula>IF(ISBLANK(E10), "", (E10-B$7) *24*60*60)</calculatedColumnFormula>
    </tableColumn>
    <tableColumn id="8" name="Handicap" dataDxfId="2298">
      <calculatedColumnFormula>IF(ISBLANK(E10), "", ROUND(B$6*D10, 0))</calculatedColumnFormula>
    </tableColumn>
    <tableColumn id="9" name="Corrected (sec)" dataDxfId="2297">
      <calculatedColumnFormula>IF(ISBLANK(E10),"",G10-H10)</calculatedColumnFormula>
    </tableColumn>
    <tableColumn id="10" name="Place" dataDxfId="2296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id="36" name="Table4341019253137" displayName="Table4341019253137" ref="A25:J34" totalsRowShown="0" headerRowDxfId="2295" tableBorderDxfId="2294">
  <autoFilter ref="A25:J34"/>
  <sortState ref="A26:J34">
    <sortCondition ref="J25:J34"/>
  </sortState>
  <tableColumns count="10">
    <tableColumn id="1" name="Boat Name" dataDxfId="2293"/>
    <tableColumn id="2" name="Boat Owner" dataDxfId="2292">
      <calculatedColumnFormula>VLOOKUP(A26, Boats!A$1:F$144, 2, FALSE)</calculatedColumnFormula>
    </tableColumn>
    <tableColumn id="3" name="Sail Number" dataDxfId="2291">
      <calculatedColumnFormula>VLOOKUP(A26, Boats!A$1:F$144, 3, FALSE)</calculatedColumnFormula>
    </tableColumn>
    <tableColumn id="4" name="Jog PHRF Rating" dataDxfId="2290">
      <calculatedColumnFormula>VLOOKUP(A26, Boats!A$1:F$144, 5, FALSE)</calculatedColumnFormula>
    </tableColumn>
    <tableColumn id="5" name="Finish Time" dataDxfId="2289"/>
    <tableColumn id="6" name="DNF?" dataDxfId="2288"/>
    <tableColumn id="7" name="Elapsed (sec)" dataDxfId="2287">
      <calculatedColumnFormula>IF(ISBLANK(E26), "", (E26-B$23) *24*60*60)</calculatedColumnFormula>
    </tableColumn>
    <tableColumn id="8" name="Handicap" dataDxfId="2286">
      <calculatedColumnFormula>IF(ISBLANK(E26), "", ROUND(B$22*D26, 0))</calculatedColumnFormula>
    </tableColumn>
    <tableColumn id="9" name="Corrected (sec)" dataDxfId="2285">
      <calculatedColumnFormula>IF(ISBLANK(E26),"",G26-H26)</calculatedColumnFormula>
    </tableColumn>
    <tableColumn id="10" name="Place" dataDxfId="2284">
      <calculatedColumnFormula>IF(F26="DNF", $E$22+1, IF(F26="DNS", $E$22+1, IF(F26="DSQ", $E$22+1, IF(F26="DNC", $E$21+1, RANK(I26, I$26:I$34, 1)))))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4" name="Table4312151695" displayName="Table4312151695" ref="A42:J52" totalsRowShown="0" headerRowDxfId="2887" tableBorderDxfId="2886">
  <autoFilter ref="A42:J52"/>
  <sortState ref="A43:J52">
    <sortCondition ref="D42:D52"/>
  </sortState>
  <tableColumns count="10">
    <tableColumn id="1" name="Boat Name" dataDxfId="2885"/>
    <tableColumn id="2" name="Boat Owner" dataDxfId="2884">
      <calculatedColumnFormula>VLOOKUP(A43, Boats!A$1:F$144, 2, FALSE)</calculatedColumnFormula>
    </tableColumn>
    <tableColumn id="3" name="Sail Number" dataDxfId="2883">
      <calculatedColumnFormula>VLOOKUP(A43, Boats!A$1:F$144, 3, FALSE)</calculatedColumnFormula>
    </tableColumn>
    <tableColumn id="4" name="Spin PHRF Rating" dataDxfId="2882">
      <calculatedColumnFormula>VLOOKUP(A43, Boats!A$1:F$144, 6, FALSE)</calculatedColumnFormula>
    </tableColumn>
    <tableColumn id="5" name="Finish Time" dataDxfId="2881"/>
    <tableColumn id="6" name="DNF?" dataDxfId="2880"/>
    <tableColumn id="7" name="Elapsed (sec)" dataDxfId="2879">
      <calculatedColumnFormula>IF(ISBLANK(E43), "", (E43-B$40) *24*60*60)</calculatedColumnFormula>
    </tableColumn>
    <tableColumn id="8" name="Handicap" dataDxfId="2878">
      <calculatedColumnFormula>IF(ISBLANK(E43), "", ROUND(B$39*D43, 0))</calculatedColumnFormula>
    </tableColumn>
    <tableColumn id="9" name="Corrected (sec)" dataDxfId="2877">
      <calculatedColumnFormula>IF(ISBLANK(E43),"",G43-H43)</calculatedColumnFormula>
    </tableColumn>
    <tableColumn id="10" name="Place" dataDxfId="2876">
      <calculatedColumnFormula>IF(F43="DNF", $E$39+1, IF(F43="DNS", $E$39+1, IF(F43="DSQ", $E$39+1, IF(F43="DNC", $E$38+1, RANK(I43, I$43:I$52, 1)))))</calculatedColumnFormula>
    </tableColumn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id="37" name="Table43471120263238" displayName="Table43471120263238" ref="A41:J52" totalsRowShown="0" headerRowDxfId="2283" tableBorderDxfId="2282">
  <autoFilter ref="A41:J52"/>
  <sortState ref="A42:J52">
    <sortCondition ref="J41:J52"/>
  </sortState>
  <tableColumns count="10">
    <tableColumn id="1" name="Boat Name" dataDxfId="2281"/>
    <tableColumn id="2" name="Boat Owner" dataDxfId="2280">
      <calculatedColumnFormula>VLOOKUP(A42, Boats!A$1:F$144, 2, FALSE)</calculatedColumnFormula>
    </tableColumn>
    <tableColumn id="3" name="Sail Number" dataDxfId="2279">
      <calculatedColumnFormula>VLOOKUP(A42, Boats!A$1:F$144, 3, FALSE)</calculatedColumnFormula>
    </tableColumn>
    <tableColumn id="4" name="Jog PHRF Rating" dataDxfId="2278">
      <calculatedColumnFormula>VLOOKUP(A42, Boats!A$1:F$144, 5, FALSE)</calculatedColumnFormula>
    </tableColumn>
    <tableColumn id="5" name="Finish Time" dataDxfId="2277"/>
    <tableColumn id="6" name="DNF?" dataDxfId="2276"/>
    <tableColumn id="7" name="Elapsed (sec)" dataDxfId="2275">
      <calculatedColumnFormula>IF(ISBLANK(E42), "", (E42-B$39) *24*60*60)</calculatedColumnFormula>
    </tableColumn>
    <tableColumn id="8" name="Handicap" dataDxfId="2274">
      <calculatedColumnFormula>IF(ISBLANK(E42), "", ROUND(B$38*D42, 0))</calculatedColumnFormula>
    </tableColumn>
    <tableColumn id="9" name="Corrected (sec)" dataDxfId="2273">
      <calculatedColumnFormula>IF(ISBLANK(E42),"",G42-H42)</calculatedColumnFormula>
    </tableColumn>
    <tableColumn id="10" name="Place" dataDxfId="2272">
      <calculatedColumnFormula>IF(F42="DNF", $E$38+1, IF(F42="DNS", $E$38+1, IF(F42="DSQ", $E$38+1, IF(F42="DNC", $E$37+1, RANK(I42, I$42:I$52, 1)))))</calculatedColumnFormula>
    </tableColumn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id="41" name="Table4312935152127333942" displayName="Table4312935152127333942" ref="A9:J20" totalsRowShown="0" headerRowDxfId="2263" tableBorderDxfId="2262">
  <autoFilter ref="A9:J20"/>
  <sortState ref="A10:J20">
    <sortCondition ref="J9:J20"/>
  </sortState>
  <tableColumns count="10">
    <tableColumn id="1" name="Boat Name" dataDxfId="2261"/>
    <tableColumn id="2" name="Boat Owner" dataDxfId="2260">
      <calculatedColumnFormula>VLOOKUP(A10, Boats!A$1:F$144, 2, FALSE)</calculatedColumnFormula>
    </tableColumn>
    <tableColumn id="3" name="Sail Number" dataDxfId="2259">
      <calculatedColumnFormula>VLOOKUP(A10, Boats!A$1:F$144, 3, FALSE)</calculatedColumnFormula>
    </tableColumn>
    <tableColumn id="4" name="Spin PHRF Rating" dataDxfId="2258">
      <calculatedColumnFormula>VLOOKUP(A10, Boats!A$1:F$144, 6, FALSE)</calculatedColumnFormula>
    </tableColumn>
    <tableColumn id="5" name="Finish Time" dataDxfId="2257"/>
    <tableColumn id="6" name="DNF?" dataDxfId="2256"/>
    <tableColumn id="7" name="Elapsed (sec)" dataDxfId="2255">
      <calculatedColumnFormula>IF(ISBLANK(E10), "", (E10-B$7) *24*60*60)</calculatedColumnFormula>
    </tableColumn>
    <tableColumn id="8" name="Handicap" dataDxfId="2254">
      <calculatedColumnFormula>IF(ISBLANK(E10), "", ROUND(B$6*D10, 0))</calculatedColumnFormula>
    </tableColumn>
    <tableColumn id="9" name="Corrected (sec)" dataDxfId="2253">
      <calculatedColumnFormula>IF(ISBLANK(E10),"",G10-H10)</calculatedColumnFormula>
    </tableColumn>
    <tableColumn id="10" name="Place" dataDxfId="2252">
      <calculatedColumnFormula>IF(F10="DNF", $E$6+1, IF(F10="DNS", $E$6+1, IF(F10="DSQ", $E$6+1, IF(F10="DNC", $E$5+1, RANK(I10, I$10:I$21, 1)))))</calculatedColumnFormula>
    </tableColumn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id="42" name="Table431215946162228344043" displayName="Table431215946162228344043" ref="A27:J35" totalsRowShown="0" headerRowDxfId="2251" tableBorderDxfId="2250">
  <autoFilter ref="A27:J35"/>
  <sortState ref="A28:J34">
    <sortCondition ref="J27:J34"/>
  </sortState>
  <tableColumns count="10">
    <tableColumn id="1" name="Boat Name" dataDxfId="2249"/>
    <tableColumn id="2" name="Boat Owner" dataDxfId="2248">
      <calculatedColumnFormula>VLOOKUP(A28, Boats!A$1:F$144, 2, FALSE)</calculatedColumnFormula>
    </tableColumn>
    <tableColumn id="3" name="Sail Number" dataDxfId="2247">
      <calculatedColumnFormula>VLOOKUP(A28, Boats!A$1:F$144, 3, FALSE)</calculatedColumnFormula>
    </tableColumn>
    <tableColumn id="4" name="Spin PHRF Rating" dataDxfId="2246">
      <calculatedColumnFormula>VLOOKUP(A28, Boats!A$1:F$144, 6, FALSE)</calculatedColumnFormula>
    </tableColumn>
    <tableColumn id="5" name="Finish Time" dataDxfId="2245"/>
    <tableColumn id="6" name="DNF?" dataDxfId="2244"/>
    <tableColumn id="7" name="Elapsed (sec)" dataDxfId="2243">
      <calculatedColumnFormula>IF(ISBLANK(E28), "", (E28-B$25) *24*60*60)</calculatedColumnFormula>
    </tableColumn>
    <tableColumn id="8" name="Handicap" dataDxfId="2242">
      <calculatedColumnFormula>IF(ISBLANK(E28), "", ROUND(B$24*D28, 0))</calculatedColumnFormula>
    </tableColumn>
    <tableColumn id="9" name="Corrected (sec)" dataDxfId="2241">
      <calculatedColumnFormula>IF(ISBLANK(E28),"",G28-H28)</calculatedColumnFormula>
    </tableColumn>
    <tableColumn id="10" name="Place" dataDxfId="2240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id="43" name="Table43121516958172329354144" displayName="Table43121516958172329354144" ref="A42:J52" totalsRowShown="0" headerRowDxfId="2239" tableBorderDxfId="2238">
  <autoFilter ref="A42:J52"/>
  <sortState ref="A43:J52">
    <sortCondition ref="J41:J51"/>
  </sortState>
  <tableColumns count="10">
    <tableColumn id="1" name="Boat Name" dataDxfId="2237"/>
    <tableColumn id="2" name="Boat Owner" dataDxfId="2236">
      <calculatedColumnFormula>VLOOKUP(A43, Boats!A$1:F$144, 2, FALSE)</calculatedColumnFormula>
    </tableColumn>
    <tableColumn id="3" name="Sail Number" dataDxfId="2235">
      <calculatedColumnFormula>VLOOKUP(A43, Boats!A$1:F$144, 3, FALSE)</calculatedColumnFormula>
    </tableColumn>
    <tableColumn id="4" name="Spin PHRF Rating" dataDxfId="2234">
      <calculatedColumnFormula>VLOOKUP(A43, Boats!A$1:F$144, 6, FALSE)</calculatedColumnFormula>
    </tableColumn>
    <tableColumn id="5" name="Finish Time" dataDxfId="2233"/>
    <tableColumn id="6" name="DNF?" dataDxfId="2232"/>
    <tableColumn id="7" name="Elapsed (sec)" dataDxfId="2231">
      <calculatedColumnFormula>IF(ISBLANK(E43), "", (E43-B$40) *24*60*60)</calculatedColumnFormula>
    </tableColumn>
    <tableColumn id="8" name="Handicap" dataDxfId="2230">
      <calculatedColumnFormula>IF(ISBLANK(E43), "", ROUND(B$39*D43, 0))</calculatedColumnFormula>
    </tableColumn>
    <tableColumn id="9" name="Corrected (sec)" dataDxfId="2229">
      <calculatedColumnFormula>IF(ISBLANK(E43),"",G43-H43)</calculatedColumnFormula>
    </tableColumn>
    <tableColumn id="10" name="Place" dataDxfId="2228">
      <calculatedColumnFormula>IF(F43="DNF", $E$39+1, IF(F43="DNS", $E$39+1, IF(F43="DSQ", $E$39+1, IF(F43="DNC", $E$38+1, RANK(I43, I$43:I$52, 1)))))</calculatedColumnFormula>
    </tableColumn>
  </tableColumns>
  <tableStyleInfo name="TableStyleMedium2" showFirstColumn="0" showLastColumn="0" showRowStripes="1" showColumnStripes="0"/>
</table>
</file>

<file path=xl/tables/table44.xml><?xml version="1.0" encoding="utf-8"?>
<table xmlns="http://schemas.openxmlformats.org/spreadsheetml/2006/main" id="44" name="Table43918243045" displayName="Table43918243045" ref="A9:J21" totalsRowShown="0" headerRowDxfId="2175" tableBorderDxfId="2174">
  <autoFilter ref="A9:J21"/>
  <sortState ref="A10:J21">
    <sortCondition ref="J9:J21"/>
  </sortState>
  <tableColumns count="10">
    <tableColumn id="1" name="Boat Name" dataDxfId="2173"/>
    <tableColumn id="2" name="Boat Owner" dataDxfId="2172">
      <calculatedColumnFormula>VLOOKUP(A10, Boats!A$1:F$144, 2, FALSE)</calculatedColumnFormula>
    </tableColumn>
    <tableColumn id="3" name="Sail Number" dataDxfId="2171">
      <calculatedColumnFormula>VLOOKUP(A10, Boats!A$1:F$144, 3, FALSE)</calculatedColumnFormula>
    </tableColumn>
    <tableColumn id="4" name="Jog PHRF Rating" dataDxfId="2170">
      <calculatedColumnFormula>VLOOKUP(A10, Boats!A$1:F$144, 5, FALSE)</calculatedColumnFormula>
    </tableColumn>
    <tableColumn id="5" name="Finish Time" dataDxfId="2169"/>
    <tableColumn id="6" name="DNF?" dataDxfId="2168"/>
    <tableColumn id="7" name="Elapsed (sec)" dataDxfId="2167">
      <calculatedColumnFormula>IF(ISBLANK(E10), "", (E10-B$7) *24*60*60)</calculatedColumnFormula>
    </tableColumn>
    <tableColumn id="8" name="Handicap" dataDxfId="2166">
      <calculatedColumnFormula>IF(ISBLANK(E10), "", ROUND(B$6*D10, 0))</calculatedColumnFormula>
    </tableColumn>
    <tableColumn id="9" name="Corrected (sec)" dataDxfId="2165">
      <calculatedColumnFormula>IF(ISBLANK(E10),"",G10-H10)</calculatedColumnFormula>
    </tableColumn>
    <tableColumn id="10" name="Place" dataDxfId="2164">
      <calculatedColumnFormula>IF(F10="DNF", $E$6+1, IF(F10="DNS", $E$6+1, IF(F10="DSQ", $E$6+1, IF(F10="DNC", $E$5+1, RANK(I10, I$10:I$21, 1)))))</calculatedColumnFormula>
    </tableColumn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id="45" name="Table4341019253146" displayName="Table4341019253146" ref="A30:J39" totalsRowShown="0" headerRowDxfId="2163" tableBorderDxfId="2162">
  <autoFilter ref="A30:J39"/>
  <sortState ref="A26:J34">
    <sortCondition ref="J25:J34"/>
  </sortState>
  <tableColumns count="10">
    <tableColumn id="1" name="Boat Name" dataDxfId="2161"/>
    <tableColumn id="2" name="Boat Owner" dataDxfId="2160">
      <calculatedColumnFormula>VLOOKUP(A31, Boats!A$1:F$144, 2, FALSE)</calculatedColumnFormula>
    </tableColumn>
    <tableColumn id="3" name="Sail Number" dataDxfId="2159">
      <calculatedColumnFormula>VLOOKUP(A31, Boats!A$1:F$144, 3, FALSE)</calculatedColumnFormula>
    </tableColumn>
    <tableColumn id="4" name="Jog PHRF Rating" dataDxfId="2158">
      <calculatedColumnFormula>VLOOKUP(A31, Boats!A$1:F$144, 5, FALSE)</calculatedColumnFormula>
    </tableColumn>
    <tableColumn id="5" name="Finish Time" dataDxfId="2157"/>
    <tableColumn id="6" name="DNF?" dataDxfId="2156"/>
    <tableColumn id="7" name="Elapsed (sec)" dataDxfId="2155">
      <calculatedColumnFormula>IF(ISBLANK(E31), "", (E31-B$28) *24*60*60)</calculatedColumnFormula>
    </tableColumn>
    <tableColumn id="8" name="Handicap" dataDxfId="2154">
      <calculatedColumnFormula>IF(ISBLANK(E31), "", ROUND(B$27*D31, 0))</calculatedColumnFormula>
    </tableColumn>
    <tableColumn id="9" name="Corrected (sec)" dataDxfId="2153">
      <calculatedColumnFormula>IF(ISBLANK(E31),"",G31-H31)</calculatedColumnFormula>
    </tableColumn>
    <tableColumn id="10" name="Place" dataDxfId="2152">
      <calculatedColumnFormula>IF(F31="DNF", $E$27+1, IF(F31="DNS", $E$27+1, IF(F31="DSQ", $E$27+1, IF(F31="DNC", $E$26+1, RANK(I31, I$31:I$39, 1)))))</calculatedColumnFormula>
    </tableColumn>
  </tableColumns>
  <tableStyleInfo name="TableStyleMedium2" showFirstColumn="0" showLastColumn="0" showRowStripes="1" showColumnStripes="0"/>
</table>
</file>

<file path=xl/tables/table46.xml><?xml version="1.0" encoding="utf-8"?>
<table xmlns="http://schemas.openxmlformats.org/spreadsheetml/2006/main" id="46" name="Table43471120263247" displayName="Table43471120263247" ref="A46:J57" totalsRowShown="0" headerRowDxfId="2151" tableBorderDxfId="2150">
  <autoFilter ref="A46:J57"/>
  <sortState ref="A42:J52">
    <sortCondition ref="J41:J52"/>
  </sortState>
  <tableColumns count="10">
    <tableColumn id="1" name="Boat Name" dataDxfId="2149"/>
    <tableColumn id="2" name="Boat Owner" dataDxfId="2148">
      <calculatedColumnFormula>VLOOKUP(A47, Boats!A$1:F$144, 2, FALSE)</calculatedColumnFormula>
    </tableColumn>
    <tableColumn id="3" name="Sail Number" dataDxfId="2147">
      <calculatedColumnFormula>VLOOKUP(A47, Boats!A$1:F$144, 3, FALSE)</calculatedColumnFormula>
    </tableColumn>
    <tableColumn id="4" name="Jog PHRF Rating" dataDxfId="2146">
      <calculatedColumnFormula>VLOOKUP(A47, Boats!A$1:F$144, 5, FALSE)</calculatedColumnFormula>
    </tableColumn>
    <tableColumn id="5" name="Finish Time" dataDxfId="2145"/>
    <tableColumn id="6" name="DNF?" dataDxfId="2144"/>
    <tableColumn id="7" name="Elapsed (sec)" dataDxfId="2143">
      <calculatedColumnFormula>IF(ISBLANK(E47), "", (E47-B$44) *24*60*60)</calculatedColumnFormula>
    </tableColumn>
    <tableColumn id="8" name="Handicap" dataDxfId="2142">
      <calculatedColumnFormula>IF(ISBLANK(E47), "", ROUND(B$43*D47, 0))</calculatedColumnFormula>
    </tableColumn>
    <tableColumn id="9" name="Corrected (sec)" dataDxfId="2141">
      <calculatedColumnFormula>IF(ISBLANK(E47),"",G47-H47)</calculatedColumnFormula>
    </tableColumn>
    <tableColumn id="10" name="Place" dataDxfId="2140">
      <calculatedColumnFormula>IF(F47="DNF", $E$43+1, IF(F47="DNS", $E$43+1, IF(F47="DSQ", $E$43+1, IF(F47="DNC", $E$42+1, RANK(I47, I$47:I$57, 1)))))</calculatedColumnFormula>
    </tableColumn>
  </tableColumns>
  <tableStyleInfo name="TableStyleMedium2" showFirstColumn="0" showLastColumn="0" showRowStripes="1" showColumnStripes="0"/>
</table>
</file>

<file path=xl/tables/table47.xml><?xml version="1.0" encoding="utf-8"?>
<table xmlns="http://schemas.openxmlformats.org/spreadsheetml/2006/main" id="38" name="Table43129351521273339" displayName="Table43129351521273339" ref="A9:J20" totalsRowShown="0" headerRowDxfId="2131" tableBorderDxfId="2130">
  <autoFilter ref="A9:J20"/>
  <sortState ref="A10:J20">
    <sortCondition ref="J9:J20"/>
  </sortState>
  <tableColumns count="10">
    <tableColumn id="1" name="Boat Name" dataDxfId="2129"/>
    <tableColumn id="2" name="Boat Owner" dataDxfId="2128">
      <calculatedColumnFormula>VLOOKUP(A10, Boats!A$1:F$144, 2, FALSE)</calculatedColumnFormula>
    </tableColumn>
    <tableColumn id="3" name="Sail Number" dataDxfId="2127">
      <calculatedColumnFormula>VLOOKUP(A10, Boats!A$1:F$144, 3, FALSE)</calculatedColumnFormula>
    </tableColumn>
    <tableColumn id="4" name="Spin PHRF Rating" dataDxfId="2126">
      <calculatedColumnFormula>VLOOKUP(A10, Boats!A$1:F$144, 6, FALSE)</calculatedColumnFormula>
    </tableColumn>
    <tableColumn id="5" name="Finish Time" dataDxfId="2125"/>
    <tableColumn id="6" name="DNF?" dataDxfId="2124"/>
    <tableColumn id="7" name="Elapsed (sec)" dataDxfId="2123">
      <calculatedColumnFormula>IF(ISBLANK(E10), "", (E10-B$7) *24*60*60)</calculatedColumnFormula>
    </tableColumn>
    <tableColumn id="8" name="Handicap" dataDxfId="2122">
      <calculatedColumnFormula>IF(ISBLANK(E10), "", ROUND(B$6*D10, 0))</calculatedColumnFormula>
    </tableColumn>
    <tableColumn id="9" name="Corrected (sec)" dataDxfId="2121">
      <calculatedColumnFormula>IF(ISBLANK(E10),"",G10-H10)</calculatedColumnFormula>
    </tableColumn>
    <tableColumn id="10" name="Place" dataDxfId="2120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48.xml><?xml version="1.0" encoding="utf-8"?>
<table xmlns="http://schemas.openxmlformats.org/spreadsheetml/2006/main" id="39" name="Table4312159461622283440" displayName="Table4312159461622283440" ref="A27:J35" totalsRowShown="0" headerRowDxfId="2119" tableBorderDxfId="2118">
  <autoFilter ref="A27:J35"/>
  <sortState ref="A28:J34">
    <sortCondition ref="J27:J34"/>
  </sortState>
  <tableColumns count="10">
    <tableColumn id="1" name="Boat Name" dataDxfId="2117"/>
    <tableColumn id="2" name="Boat Owner" dataDxfId="2116">
      <calculatedColumnFormula>VLOOKUP(A28, Boats!A$1:F$144, 2, FALSE)</calculatedColumnFormula>
    </tableColumn>
    <tableColumn id="3" name="Sail Number" dataDxfId="2115">
      <calculatedColumnFormula>VLOOKUP(A28, Boats!A$1:F$144, 3, FALSE)</calculatedColumnFormula>
    </tableColumn>
    <tableColumn id="4" name="Spin PHRF Rating" dataDxfId="2114">
      <calculatedColumnFormula>VLOOKUP(A28, Boats!A$1:F$144, 6, FALSE)</calculatedColumnFormula>
    </tableColumn>
    <tableColumn id="5" name="Finish Time" dataDxfId="2113"/>
    <tableColumn id="6" name="DNF?" dataDxfId="2112"/>
    <tableColumn id="7" name="Elapsed (sec)" dataDxfId="2111">
      <calculatedColumnFormula>IF(ISBLANK(E28), "", (E28-B$25) *24*60*60)</calculatedColumnFormula>
    </tableColumn>
    <tableColumn id="8" name="Handicap" dataDxfId="2110">
      <calculatedColumnFormula>IF(ISBLANK(E28), "", ROUND(B$24*D28, 0))</calculatedColumnFormula>
    </tableColumn>
    <tableColumn id="9" name="Corrected (sec)" dataDxfId="2109">
      <calculatedColumnFormula>IF(ISBLANK(E28),"",G28-H28)</calculatedColumnFormula>
    </tableColumn>
    <tableColumn id="10" name="Place" dataDxfId="2108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49.xml><?xml version="1.0" encoding="utf-8"?>
<table xmlns="http://schemas.openxmlformats.org/spreadsheetml/2006/main" id="40" name="Table431215169581723293541" displayName="Table431215169581723293541" ref="A42:J52" totalsRowShown="0" headerRowDxfId="2107" tableBorderDxfId="2106">
  <autoFilter ref="A42:J52"/>
  <sortState ref="A43:J52">
    <sortCondition ref="J42:J52"/>
  </sortState>
  <tableColumns count="10">
    <tableColumn id="1" name="Boat Name" dataDxfId="2105"/>
    <tableColumn id="2" name="Boat Owner" dataDxfId="2104">
      <calculatedColumnFormula>VLOOKUP(A43, Boats!A$1:F$144, 2, FALSE)</calculatedColumnFormula>
    </tableColumn>
    <tableColumn id="3" name="Sail Number" dataDxfId="2103">
      <calculatedColumnFormula>VLOOKUP(A43, Boats!A$1:F$144, 3, FALSE)</calculatedColumnFormula>
    </tableColumn>
    <tableColumn id="4" name="Spin PHRF Rating" dataDxfId="2102">
      <calculatedColumnFormula>VLOOKUP(A43, Boats!A$1:F$144, 6, FALSE)</calculatedColumnFormula>
    </tableColumn>
    <tableColumn id="5" name="Finish Time" dataDxfId="2101"/>
    <tableColumn id="6" name="DNF?" dataDxfId="2100"/>
    <tableColumn id="7" name="Elapsed (sec)" dataDxfId="2099">
      <calculatedColumnFormula>IF(ISBLANK(E43), "", (E43-B$40) *24*60*60)</calculatedColumnFormula>
    </tableColumn>
    <tableColumn id="8" name="Handicap" dataDxfId="2098">
      <calculatedColumnFormula>IF(ISBLANK(E43), "", ROUND(B$39*D43, 0))</calculatedColumnFormula>
    </tableColumn>
    <tableColumn id="9" name="Corrected (sec)" dataDxfId="2097">
      <calculatedColumnFormula>IF(ISBLANK(E43),"",G43-H43)</calculatedColumnFormula>
    </tableColumn>
    <tableColumn id="10" name="Place" dataDxfId="2096">
      <calculatedColumnFormula>IF(F43="DNF", $E$39+1, IF(F43="DNS", $E$39+1, IF(F43="DSQ", $E$39+1, IF(F43="DNC", $E$38+1, RANK(I43, I$43:I$52, 1)))))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" name="Table43" displayName="Table43" ref="A9:J18" totalsRowShown="0" headerRowDxfId="2871" tableBorderDxfId="2870">
  <autoFilter ref="A9:J18"/>
  <sortState ref="A10:J18">
    <sortCondition ref="D9:D18"/>
  </sortState>
  <tableColumns count="10">
    <tableColumn id="1" name="Boat Name" dataDxfId="2869"/>
    <tableColumn id="2" name="Boat Owner" dataDxfId="2868">
      <calculatedColumnFormula>VLOOKUP(A10, Boats!A$1:F$144, 2, FALSE)</calculatedColumnFormula>
    </tableColumn>
    <tableColumn id="3" name="Sail Number" dataDxfId="2867">
      <calculatedColumnFormula>VLOOKUP(A10, Boats!A$1:F$144, 3, FALSE)</calculatedColumnFormula>
    </tableColumn>
    <tableColumn id="4" name="Jog PHRF Rating" dataDxfId="2866">
      <calculatedColumnFormula>VLOOKUP(A10, Boats!A$1:F$144, 5, FALSE)</calculatedColumnFormula>
    </tableColumn>
    <tableColumn id="5" name="Finish Time" dataDxfId="2865"/>
    <tableColumn id="6" name="DNF?" dataDxfId="2864"/>
    <tableColumn id="7" name="Elapsed (sec)" dataDxfId="2863">
      <calculatedColumnFormula>IF(ISBLANK(E10), "", (E10-B$7) *24*60*60)</calculatedColumnFormula>
    </tableColumn>
    <tableColumn id="8" name="Handicap" dataDxfId="2862">
      <calculatedColumnFormula>IF(ISBLANK(E10), "", ROUND(B$6*D10, 0))</calculatedColumnFormula>
    </tableColumn>
    <tableColumn id="9" name="Corrected (sec)" dataDxfId="2861">
      <calculatedColumnFormula>IF(ISBLANK(E10),"",G10-H10)</calculatedColumnFormula>
    </tableColumn>
    <tableColumn id="10" name="Place" dataDxfId="2860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50.xml><?xml version="1.0" encoding="utf-8"?>
<table xmlns="http://schemas.openxmlformats.org/spreadsheetml/2006/main" id="50" name="Table4391824303651" displayName="Table4391824303651" ref="A9:J18" totalsRowShown="0" headerRowDxfId="2035" tableBorderDxfId="2034">
  <autoFilter ref="A9:J18"/>
  <sortState ref="A10:J18">
    <sortCondition ref="J9:J18"/>
  </sortState>
  <tableColumns count="10">
    <tableColumn id="1" name="Boat Name" dataDxfId="2033"/>
    <tableColumn id="2" name="Boat Owner" dataDxfId="2032">
      <calculatedColumnFormula>VLOOKUP(A10, Boats!A$1:F$144, 2, FALSE)</calculatedColumnFormula>
    </tableColumn>
    <tableColumn id="3" name="Sail Number" dataDxfId="2031">
      <calculatedColumnFormula>VLOOKUP(A10, Boats!A$1:F$144, 3, FALSE)</calculatedColumnFormula>
    </tableColumn>
    <tableColumn id="4" name="Jog PHRF Rating" dataDxfId="2030">
      <calculatedColumnFormula>VLOOKUP(A10, Boats!A$1:F$144, 5, FALSE)</calculatedColumnFormula>
    </tableColumn>
    <tableColumn id="5" name="Finish Time" dataDxfId="2029"/>
    <tableColumn id="6" name="DNF?" dataDxfId="2028"/>
    <tableColumn id="7" name="Elapsed (sec)" dataDxfId="2027">
      <calculatedColumnFormula>IF(ISBLANK(E10), "", (E10-B$7) *24*60*60)</calculatedColumnFormula>
    </tableColumn>
    <tableColumn id="8" name="Handicap" dataDxfId="2026">
      <calculatedColumnFormula>IF(ISBLANK(E10), "", ROUND(B$6*D10, 0))</calculatedColumnFormula>
    </tableColumn>
    <tableColumn id="9" name="Corrected (sec)" dataDxfId="2025">
      <calculatedColumnFormula>IF(ISBLANK(E10),"",G10-H10)</calculatedColumnFormula>
    </tableColumn>
    <tableColumn id="10" name="Place" dataDxfId="2024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51.xml><?xml version="1.0" encoding="utf-8"?>
<table xmlns="http://schemas.openxmlformats.org/spreadsheetml/2006/main" id="51" name="Table434101925313752" displayName="Table434101925313752" ref="A25:J34" totalsRowShown="0" headerRowDxfId="2023" tableBorderDxfId="2022">
  <autoFilter ref="A25:J34"/>
  <sortState ref="A26:J34">
    <sortCondition ref="J25:J34"/>
  </sortState>
  <tableColumns count="10">
    <tableColumn id="1" name="Boat Name" dataDxfId="2021"/>
    <tableColumn id="2" name="Boat Owner" dataDxfId="2020">
      <calculatedColumnFormula>VLOOKUP(A26, Boats!A$1:F$144, 2, FALSE)</calculatedColumnFormula>
    </tableColumn>
    <tableColumn id="3" name="Sail Number" dataDxfId="2019">
      <calculatedColumnFormula>VLOOKUP(A26, Boats!A$1:F$144, 3, FALSE)</calculatedColumnFormula>
    </tableColumn>
    <tableColumn id="4" name="Jog PHRF Rating" dataDxfId="2018">
      <calculatedColumnFormula>VLOOKUP(A26, Boats!A$1:F$144, 5, FALSE)</calculatedColumnFormula>
    </tableColumn>
    <tableColumn id="5" name="Finish Time" dataDxfId="2017"/>
    <tableColumn id="6" name="DNF?" dataDxfId="2016"/>
    <tableColumn id="7" name="Elapsed (sec)" dataDxfId="2015">
      <calculatedColumnFormula>IF(ISBLANK(E26), "", (E26-B$23) *24*60*60)</calculatedColumnFormula>
    </tableColumn>
    <tableColumn id="8" name="Handicap" dataDxfId="2014">
      <calculatedColumnFormula>IF(ISBLANK(E26), "", ROUND(B$22*D26, 0))</calculatedColumnFormula>
    </tableColumn>
    <tableColumn id="9" name="Corrected (sec)" dataDxfId="2013">
      <calculatedColumnFormula>IF(ISBLANK(E26),"",G26-H26)</calculatedColumnFormula>
    </tableColumn>
    <tableColumn id="10" name="Place" dataDxfId="2012">
      <calculatedColumnFormula>IF(F26="DNF", $E$22+1, IF(F26="DNS", $E$22+1, IF(F26="DSQ", $E$22+1, IF(F26="DNC", $E$21+1, RANK(I26, I$26:I$34, 1)))))</calculatedColumnFormula>
    </tableColumn>
  </tableColumns>
  <tableStyleInfo name="TableStyleMedium2" showFirstColumn="0" showLastColumn="0" showRowStripes="1" showColumnStripes="0"/>
</table>
</file>

<file path=xl/tables/table52.xml><?xml version="1.0" encoding="utf-8"?>
<table xmlns="http://schemas.openxmlformats.org/spreadsheetml/2006/main" id="52" name="Table4347112026323853" displayName="Table4347112026323853" ref="A41:J52" totalsRowShown="0" headerRowDxfId="2011" tableBorderDxfId="2010">
  <autoFilter ref="A41:J52"/>
  <sortState ref="A42:J52">
    <sortCondition ref="J41:J52"/>
  </sortState>
  <tableColumns count="10">
    <tableColumn id="1" name="Boat Name" dataDxfId="2009"/>
    <tableColumn id="2" name="Boat Owner" dataDxfId="2008">
      <calculatedColumnFormula>VLOOKUP(A42, Boats!A$1:F$144, 2, FALSE)</calculatedColumnFormula>
    </tableColumn>
    <tableColumn id="3" name="Sail Number" dataDxfId="2007">
      <calculatedColumnFormula>VLOOKUP(A42, Boats!A$1:F$144, 3, FALSE)</calculatedColumnFormula>
    </tableColumn>
    <tableColumn id="4" name="Jog PHRF Rating" dataDxfId="2006">
      <calculatedColumnFormula>VLOOKUP(A42, Boats!A$1:F$144, 5, FALSE)</calculatedColumnFormula>
    </tableColumn>
    <tableColumn id="5" name="Finish Time" dataDxfId="2005"/>
    <tableColumn id="6" name="DNF?" dataDxfId="2004"/>
    <tableColumn id="7" name="Elapsed (sec)" dataDxfId="2003">
      <calculatedColumnFormula>IF(ISBLANK(E42), "", (E42-B$39) *24*60*60)</calculatedColumnFormula>
    </tableColumn>
    <tableColumn id="8" name="Handicap" dataDxfId="2002">
      <calculatedColumnFormula>IF(ISBLANK(E42), "", ROUND(B$38*D42, 0))</calculatedColumnFormula>
    </tableColumn>
    <tableColumn id="9" name="Corrected (sec)" dataDxfId="2001">
      <calculatedColumnFormula>IF(ISBLANK(E42),"",G42-H42)</calculatedColumnFormula>
    </tableColumn>
    <tableColumn id="10" name="Place" dataDxfId="2000">
      <calculatedColumnFormula>IF(F42="DNF", $E$38+1, IF(F42="DNS", $E$38+1, IF(F42="DSQ", $E$38+1, IF(F42="DNC", $E$37+1, RANK(I42, I$42:I$52, 1)))))</calculatedColumnFormula>
    </tableColumn>
  </tableColumns>
  <tableStyleInfo name="TableStyleMedium2" showFirstColumn="0" showLastColumn="0" showRowStripes="1" showColumnStripes="0"/>
</table>
</file>

<file path=xl/tables/table53.xml><?xml version="1.0" encoding="utf-8"?>
<table xmlns="http://schemas.openxmlformats.org/spreadsheetml/2006/main" id="47" name="Table4312935152127333948" displayName="Table4312935152127333948" ref="A9:J20" totalsRowShown="0" headerRowDxfId="1991" tableBorderDxfId="1990">
  <autoFilter ref="A9:J20"/>
  <sortState ref="A10:J20">
    <sortCondition ref="J9:J20"/>
  </sortState>
  <tableColumns count="10">
    <tableColumn id="1" name="Boat Name" dataDxfId="1989"/>
    <tableColumn id="2" name="Boat Owner" dataDxfId="1988">
      <calculatedColumnFormula>VLOOKUP(A10, Boats!A$1:F$144, 2, FALSE)</calculatedColumnFormula>
    </tableColumn>
    <tableColumn id="3" name="Sail Number" dataDxfId="1987">
      <calculatedColumnFormula>VLOOKUP(A10, Boats!A$1:F$144, 3, FALSE)</calculatedColumnFormula>
    </tableColumn>
    <tableColumn id="4" name="Spin PHRF Rating" dataDxfId="1986">
      <calculatedColumnFormula>VLOOKUP(A10, Boats!A$1:F$144, 6, FALSE)</calculatedColumnFormula>
    </tableColumn>
    <tableColumn id="5" name="Finish Time" dataDxfId="1985"/>
    <tableColumn id="6" name="DNF?" dataDxfId="1984"/>
    <tableColumn id="7" name="Elapsed (sec)" dataDxfId="1983">
      <calculatedColumnFormula>IF(ISBLANK(E10), "", (E10-B$7) *24*60*60)</calculatedColumnFormula>
    </tableColumn>
    <tableColumn id="8" name="Handicap" dataDxfId="1982">
      <calculatedColumnFormula>IF(ISBLANK(E10), "", ROUND(B$6*D10, 0))</calculatedColumnFormula>
    </tableColumn>
    <tableColumn id="9" name="Corrected (sec)" dataDxfId="1981">
      <calculatedColumnFormula>IF(ISBLANK(E10),"",G10-H10)</calculatedColumnFormula>
    </tableColumn>
    <tableColumn id="10" name="Place" dataDxfId="1980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54.xml><?xml version="1.0" encoding="utf-8"?>
<table xmlns="http://schemas.openxmlformats.org/spreadsheetml/2006/main" id="48" name="Table431215946162228344049" displayName="Table431215946162228344049" ref="A27:J35" totalsRowShown="0" headerRowDxfId="1979" tableBorderDxfId="1978">
  <autoFilter ref="A27:J35"/>
  <sortState ref="A28:J35">
    <sortCondition ref="J27:J35"/>
  </sortState>
  <tableColumns count="10">
    <tableColumn id="1" name="Boat Name" dataDxfId="1977"/>
    <tableColumn id="2" name="Boat Owner" dataDxfId="1976">
      <calculatedColumnFormula>VLOOKUP(A28, Boats!A$1:F$144, 2, FALSE)</calculatedColumnFormula>
    </tableColumn>
    <tableColumn id="3" name="Sail Number" dataDxfId="1975">
      <calculatedColumnFormula>VLOOKUP(A28, Boats!A$1:F$144, 3, FALSE)</calculatedColumnFormula>
    </tableColumn>
    <tableColumn id="4" name="Spin PHRF Rating" dataDxfId="1974">
      <calculatedColumnFormula>VLOOKUP(A28, Boats!A$1:F$144, 6, FALSE)</calculatedColumnFormula>
    </tableColumn>
    <tableColumn id="5" name="Finish Time" dataDxfId="1973"/>
    <tableColumn id="6" name="DNF?" dataDxfId="1972"/>
    <tableColumn id="7" name="Elapsed (sec)" dataDxfId="1971">
      <calculatedColumnFormula>IF(ISBLANK(E28), "", (E28-B$25) *24*60*60)</calculatedColumnFormula>
    </tableColumn>
    <tableColumn id="8" name="Handicap" dataDxfId="1970">
      <calculatedColumnFormula>IF(ISBLANK(E28), "", ROUND(B$24*D28, 0))</calculatedColumnFormula>
    </tableColumn>
    <tableColumn id="9" name="Corrected (sec)" dataDxfId="1969">
      <calculatedColumnFormula>IF(ISBLANK(E28),"",G28-H28)</calculatedColumnFormula>
    </tableColumn>
    <tableColumn id="10" name="Place" dataDxfId="1968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55.xml><?xml version="1.0" encoding="utf-8"?>
<table xmlns="http://schemas.openxmlformats.org/spreadsheetml/2006/main" id="49" name="Table43121516958172329354150" displayName="Table43121516958172329354150" ref="A42:J52" totalsRowShown="0" headerRowDxfId="1967" tableBorderDxfId="1966">
  <autoFilter ref="A42:J52"/>
  <sortState ref="A43:J52">
    <sortCondition ref="J42:J52"/>
  </sortState>
  <tableColumns count="10">
    <tableColumn id="1" name="Boat Name" dataDxfId="1965"/>
    <tableColumn id="2" name="Boat Owner" dataDxfId="1964">
      <calculatedColumnFormula>VLOOKUP(A43, Boats!A$1:F$144, 2, FALSE)</calculatedColumnFormula>
    </tableColumn>
    <tableColumn id="3" name="Sail Number" dataDxfId="1963">
      <calculatedColumnFormula>VLOOKUP(A43, Boats!A$1:F$144, 3, FALSE)</calculatedColumnFormula>
    </tableColumn>
    <tableColumn id="4" name="Spin PHRF Rating" dataDxfId="1962">
      <calculatedColumnFormula>VLOOKUP(A43, Boats!A$1:F$144, 6, FALSE)</calculatedColumnFormula>
    </tableColumn>
    <tableColumn id="5" name="Finish Time" dataDxfId="1961"/>
    <tableColumn id="6" name="DNF?" dataDxfId="1960"/>
    <tableColumn id="7" name="Elapsed (sec)" dataDxfId="1959">
      <calculatedColumnFormula>IF(ISBLANK(E43), "", (E43-B$40) *24*60*60)</calculatedColumnFormula>
    </tableColumn>
    <tableColumn id="8" name="Handicap" dataDxfId="1958">
      <calculatedColumnFormula>IF(ISBLANK(E43), "", ROUND(B$39*D43, 0))</calculatedColumnFormula>
    </tableColumn>
    <tableColumn id="9" name="Corrected (sec)" dataDxfId="1957">
      <calculatedColumnFormula>IF(ISBLANK(E43),"",G43-H43)</calculatedColumnFormula>
    </tableColumn>
    <tableColumn id="10" name="Place" dataDxfId="1956">
      <calculatedColumnFormula>IF(F43="DNF", $E$39+1, IF(F43="DNS", $E$39+1, IF(F43="DSQ", $E$39+1, IF(F43="DNC", $E$38+1, RANK(I43, I$43:I$52, 1)))))</calculatedColumnFormula>
    </tableColumn>
  </tableColumns>
  <tableStyleInfo name="TableStyleMedium2" showFirstColumn="0" showLastColumn="0" showRowStripes="1" showColumnStripes="0"/>
</table>
</file>

<file path=xl/tables/table56.xml><?xml version="1.0" encoding="utf-8"?>
<table xmlns="http://schemas.openxmlformats.org/spreadsheetml/2006/main" id="53" name="Table431293515212733394854" displayName="Table431293515212733394854" ref="A9:J20" totalsRowShown="0" headerRowDxfId="1947" tableBorderDxfId="1946">
  <autoFilter ref="A9:J20"/>
  <sortState ref="A10:J20">
    <sortCondition ref="J9:J20"/>
  </sortState>
  <tableColumns count="10">
    <tableColumn id="1" name="Boat Name" dataDxfId="1945"/>
    <tableColumn id="2" name="Boat Owner" dataDxfId="1944">
      <calculatedColumnFormula>VLOOKUP(A10, Boats!A$1:F$144, 2, FALSE)</calculatedColumnFormula>
    </tableColumn>
    <tableColumn id="3" name="Sail Number" dataDxfId="1943">
      <calculatedColumnFormula>VLOOKUP(A10, Boats!A$1:F$144, 3, FALSE)</calculatedColumnFormula>
    </tableColumn>
    <tableColumn id="4" name="Spin PHRF Rating" dataDxfId="1942">
      <calculatedColumnFormula>VLOOKUP(A10, Boats!A$1:F$144, 6, FALSE)</calculatedColumnFormula>
    </tableColumn>
    <tableColumn id="5" name="Finish Time" dataDxfId="1941"/>
    <tableColumn id="6" name="DNF?" dataDxfId="1940"/>
    <tableColumn id="7" name="Elapsed (sec)" dataDxfId="1939">
      <calculatedColumnFormula>IF(ISBLANK(E10), "", (E10-B$7) *24*60*60)</calculatedColumnFormula>
    </tableColumn>
    <tableColumn id="8" name="Handicap" dataDxfId="1938">
      <calculatedColumnFormula>IF(ISBLANK(E10), "", ROUND(B$6*D10, 0))</calculatedColumnFormula>
    </tableColumn>
    <tableColumn id="9" name="Corrected (sec)" dataDxfId="1937">
      <calculatedColumnFormula>IF(ISBLANK(E10),"",G10-H10)</calculatedColumnFormula>
    </tableColumn>
    <tableColumn id="10" name="Place" dataDxfId="1936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57.xml><?xml version="1.0" encoding="utf-8"?>
<table xmlns="http://schemas.openxmlformats.org/spreadsheetml/2006/main" id="54" name="Table43121594616222834404955" displayName="Table43121594616222834404955" ref="A27:J35" totalsRowShown="0" headerRowDxfId="1935" tableBorderDxfId="1934">
  <autoFilter ref="A27:J35"/>
  <sortState ref="A28:J35">
    <sortCondition ref="J27:J35"/>
  </sortState>
  <tableColumns count="10">
    <tableColumn id="1" name="Boat Name" dataDxfId="1933"/>
    <tableColumn id="2" name="Boat Owner" dataDxfId="1932">
      <calculatedColumnFormula>VLOOKUP(A28, Boats!A$1:F$144, 2, FALSE)</calculatedColumnFormula>
    </tableColumn>
    <tableColumn id="3" name="Sail Number" dataDxfId="1931">
      <calculatedColumnFormula>VLOOKUP(A28, Boats!A$1:F$144, 3, FALSE)</calculatedColumnFormula>
    </tableColumn>
    <tableColumn id="4" name="Spin PHRF Rating" dataDxfId="1930">
      <calculatedColumnFormula>VLOOKUP(A28, Boats!A$1:F$144, 6, FALSE)</calculatedColumnFormula>
    </tableColumn>
    <tableColumn id="5" name="Finish Time" dataDxfId="1929"/>
    <tableColumn id="6" name="DNF?" dataDxfId="1928"/>
    <tableColumn id="7" name="Elapsed (sec)" dataDxfId="1927">
      <calculatedColumnFormula>IF(ISBLANK(E28), "", (E28-B$25) *24*60*60)</calculatedColumnFormula>
    </tableColumn>
    <tableColumn id="8" name="Handicap" dataDxfId="1926">
      <calculatedColumnFormula>IF(ISBLANK(E28), "", ROUND(B$24*D28, 0))</calculatedColumnFormula>
    </tableColumn>
    <tableColumn id="9" name="Corrected (sec)" dataDxfId="1925">
      <calculatedColumnFormula>IF(ISBLANK(E28),"",G28-H28)</calculatedColumnFormula>
    </tableColumn>
    <tableColumn id="10" name="Place" dataDxfId="1924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58.xml><?xml version="1.0" encoding="utf-8"?>
<table xmlns="http://schemas.openxmlformats.org/spreadsheetml/2006/main" id="55" name="Table4312151695817232935415056" displayName="Table4312151695817232935415056" ref="A42:J52" totalsRowShown="0" headerRowDxfId="1923" tableBorderDxfId="1922">
  <autoFilter ref="A42:J52"/>
  <sortState ref="A43:J52">
    <sortCondition ref="J42:J52"/>
  </sortState>
  <tableColumns count="10">
    <tableColumn id="1" name="Boat Name" dataDxfId="1921"/>
    <tableColumn id="2" name="Boat Owner" dataDxfId="1920">
      <calculatedColumnFormula>VLOOKUP(A43, Boats!A$1:F$144, 2, FALSE)</calculatedColumnFormula>
    </tableColumn>
    <tableColumn id="3" name="Sail Number" dataDxfId="1919">
      <calculatedColumnFormula>VLOOKUP(A43, Boats!A$1:F$144, 3, FALSE)</calculatedColumnFormula>
    </tableColumn>
    <tableColumn id="4" name="Spin PHRF Rating" dataDxfId="1918">
      <calculatedColumnFormula>VLOOKUP(A43, Boats!A$1:F$144, 6, FALSE)</calculatedColumnFormula>
    </tableColumn>
    <tableColumn id="5" name="Finish Time" dataDxfId="1917"/>
    <tableColumn id="6" name="DNF?" dataDxfId="1916"/>
    <tableColumn id="7" name="Elapsed (sec)" dataDxfId="1915">
      <calculatedColumnFormula>IF(ISBLANK(E43), "", (E43-B$40) *24*60*60)</calculatedColumnFormula>
    </tableColumn>
    <tableColumn id="8" name="Handicap" dataDxfId="1914">
      <calculatedColumnFormula>IF(ISBLANK(E43), "", ROUND(B$39*D43, 0))</calculatedColumnFormula>
    </tableColumn>
    <tableColumn id="9" name="Corrected (sec)" dataDxfId="1913">
      <calculatedColumnFormula>IF(ISBLANK(E43),"",G43-H43)</calculatedColumnFormula>
    </tableColumn>
    <tableColumn id="10" name="Place" dataDxfId="1912">
      <calculatedColumnFormula>IF(F43="DNF", $E$39+1, IF(F43="DNS", $E$39+1, IF(F43="DSQ", $E$39+1, IF(F43="DNC", $E$38+1, RANK(I43, I$43:I$52, 1)))))</calculatedColumnFormula>
    </tableColumn>
  </tableColumns>
  <tableStyleInfo name="TableStyleMedium2" showFirstColumn="0" showLastColumn="0" showRowStripes="1" showColumnStripes="0"/>
</table>
</file>

<file path=xl/tables/table59.xml><?xml version="1.0" encoding="utf-8"?>
<table xmlns="http://schemas.openxmlformats.org/spreadsheetml/2006/main" id="56" name="Table439182430365157" displayName="Table439182430365157" ref="A9:J18" totalsRowShown="0" headerRowDxfId="1851" tableBorderDxfId="1850">
  <autoFilter ref="A9:J18"/>
  <sortState ref="A10:J18">
    <sortCondition ref="J9:J18"/>
  </sortState>
  <tableColumns count="10">
    <tableColumn id="1" name="Boat Name" dataDxfId="1849"/>
    <tableColumn id="2" name="Boat Owner" dataDxfId="1848">
      <calculatedColumnFormula>VLOOKUP(A10, Boats!A$1:F$144, 2, FALSE)</calculatedColumnFormula>
    </tableColumn>
    <tableColumn id="3" name="Sail Number" dataDxfId="1847">
      <calculatedColumnFormula>VLOOKUP(A10, Boats!A$1:F$144, 3, FALSE)</calculatedColumnFormula>
    </tableColumn>
    <tableColumn id="4" name="Jog PHRF Rating" dataDxfId="1846">
      <calculatedColumnFormula>VLOOKUP(A10, Boats!A$1:F$144, 5, FALSE)</calculatedColumnFormula>
    </tableColumn>
    <tableColumn id="5" name="Finish Time" dataDxfId="1845"/>
    <tableColumn id="6" name="DNF?" dataDxfId="1844"/>
    <tableColumn id="7" name="Elapsed (sec)" dataDxfId="1843">
      <calculatedColumnFormula>IF(ISBLANK(E10), "", (E10-B$7) *24*60*60)</calculatedColumnFormula>
    </tableColumn>
    <tableColumn id="8" name="Handicap" dataDxfId="1842">
      <calculatedColumnFormula>IF(ISBLANK(E10), "", ROUND(B$6*D10, 0))</calculatedColumnFormula>
    </tableColumn>
    <tableColumn id="9" name="Corrected (sec)" dataDxfId="1841">
      <calculatedColumnFormula>IF(ISBLANK(E10),"",G10-H10)</calculatedColumnFormula>
    </tableColumn>
    <tableColumn id="10" name="Place" dataDxfId="1840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434" displayName="Table434" ref="A25:J34" totalsRowShown="0" headerRowDxfId="2859" tableBorderDxfId="2858">
  <autoFilter ref="A25:J34"/>
  <sortState ref="A26:J34">
    <sortCondition ref="D25:D34"/>
  </sortState>
  <tableColumns count="10">
    <tableColumn id="1" name="Boat Name" dataDxfId="2857"/>
    <tableColumn id="2" name="Boat Owner" dataDxfId="2856">
      <calculatedColumnFormula>VLOOKUP(A26, Boats!A$1:F$144, 2, FALSE)</calculatedColumnFormula>
    </tableColumn>
    <tableColumn id="3" name="Sail Number" dataDxfId="2855">
      <calculatedColumnFormula>VLOOKUP(A26, Boats!A$1:F$144, 3, FALSE)</calculatedColumnFormula>
    </tableColumn>
    <tableColumn id="4" name="Jog PHRF Rating" dataDxfId="2854">
      <calculatedColumnFormula>VLOOKUP(A26, Boats!A$1:F$144, 5, FALSE)</calculatedColumnFormula>
    </tableColumn>
    <tableColumn id="5" name="Finish Time" dataDxfId="2853"/>
    <tableColumn id="6" name="DNF?" dataDxfId="2852"/>
    <tableColumn id="7" name="Elapsed (sec)" dataDxfId="2851">
      <calculatedColumnFormula>IF(ISBLANK(E26), "", (E26-B$23) *24*60*60)</calculatedColumnFormula>
    </tableColumn>
    <tableColumn id="8" name="Handicap" dataDxfId="2850">
      <calculatedColumnFormula>IF(ISBLANK(E26), "", ROUND(B$22*D26, 0))</calculatedColumnFormula>
    </tableColumn>
    <tableColumn id="9" name="Corrected (sec)" dataDxfId="2849">
      <calculatedColumnFormula>IF(ISBLANK(E26),"",G26-H26)</calculatedColumnFormula>
    </tableColumn>
    <tableColumn id="10" name="Place" dataDxfId="2848">
      <calculatedColumnFormula>IF(F26="DNF", $E$22+1, IF(F26="DNS", $E$22+1, IF(F26="DSQ", $E$22+1, IF(F26="DNC", $E$21+1, RANK(I26, I$26:I$36, 1)))))</calculatedColumnFormula>
    </tableColumn>
  </tableColumns>
  <tableStyleInfo name="TableStyleMedium2" showFirstColumn="0" showLastColumn="0" showRowStripes="1" showColumnStripes="0"/>
</table>
</file>

<file path=xl/tables/table60.xml><?xml version="1.0" encoding="utf-8"?>
<table xmlns="http://schemas.openxmlformats.org/spreadsheetml/2006/main" id="57" name="Table43410192531375258" displayName="Table43410192531375258" ref="A25:J34" totalsRowShown="0" headerRowDxfId="1839" tableBorderDxfId="1838">
  <autoFilter ref="A25:J34"/>
  <sortState ref="A26:J34">
    <sortCondition ref="J25:J34"/>
  </sortState>
  <tableColumns count="10">
    <tableColumn id="1" name="Boat Name" dataDxfId="1837"/>
    <tableColumn id="2" name="Boat Owner" dataDxfId="1836"/>
    <tableColumn id="3" name="Sail Number" dataDxfId="1835">
      <calculatedColumnFormula>VLOOKUP(A26, Boats!A$1:F$144, 3, FALSE)</calculatedColumnFormula>
    </tableColumn>
    <tableColumn id="4" name="Jog PHRF Rating" dataDxfId="1834">
      <calculatedColumnFormula>VLOOKUP(A26, Boats!A$1:F$144, 5, FALSE)</calculatedColumnFormula>
    </tableColumn>
    <tableColumn id="5" name="Finish Time" dataDxfId="1833"/>
    <tableColumn id="6" name="DNF?" dataDxfId="1832"/>
    <tableColumn id="7" name="Elapsed (sec)" dataDxfId="1831">
      <calculatedColumnFormula>IF(ISBLANK(E26), "", (E26-B$23) *24*60*60)</calculatedColumnFormula>
    </tableColumn>
    <tableColumn id="8" name="Handicap" dataDxfId="1830">
      <calculatedColumnFormula>IF(ISBLANK(E26), "", ROUND(B$22*D26, 0))</calculatedColumnFormula>
    </tableColumn>
    <tableColumn id="9" name="Corrected (sec)" dataDxfId="1829">
      <calculatedColumnFormula>IF(ISBLANK(E26),"",G26-H26)</calculatedColumnFormula>
    </tableColumn>
    <tableColumn id="10" name="Place" dataDxfId="1828">
      <calculatedColumnFormula>IF(F26="DNF", $E$22+1, IF(F26="DNS", $E$22+1, IF(F26="DSQ", $E$22+1, IF(F26="DNC", $E$21+1, RANK(I26, I$26:I$34, 1)))))</calculatedColumnFormula>
    </tableColumn>
  </tableColumns>
  <tableStyleInfo name="TableStyleMedium2" showFirstColumn="0" showLastColumn="0" showRowStripes="1" showColumnStripes="0"/>
</table>
</file>

<file path=xl/tables/table61.xml><?xml version="1.0" encoding="utf-8"?>
<table xmlns="http://schemas.openxmlformats.org/spreadsheetml/2006/main" id="58" name="Table434711202632385359" displayName="Table434711202632385359" ref="A41:J52" totalsRowShown="0" headerRowDxfId="1827" tableBorderDxfId="1826">
  <autoFilter ref="A41:J52"/>
  <sortState ref="A42:J52">
    <sortCondition ref="J41:J52"/>
  </sortState>
  <tableColumns count="10">
    <tableColumn id="1" name="Boat Name" dataDxfId="1825"/>
    <tableColumn id="2" name="Boat Owner" dataDxfId="1824">
      <calculatedColumnFormula>VLOOKUP(A42, Boats!A$1:F$144, 2, FALSE)</calculatedColumnFormula>
    </tableColumn>
    <tableColumn id="3" name="Sail Number" dataDxfId="1823">
      <calculatedColumnFormula>VLOOKUP(A42, Boats!A$1:F$144, 3, FALSE)</calculatedColumnFormula>
    </tableColumn>
    <tableColumn id="4" name="Jog PHRF Rating" dataDxfId="1822">
      <calculatedColumnFormula>VLOOKUP(A42, Boats!A$1:F$144, 5, FALSE)</calculatedColumnFormula>
    </tableColumn>
    <tableColumn id="5" name="Finish Time" dataDxfId="1821"/>
    <tableColumn id="6" name="DNF?" dataDxfId="1820"/>
    <tableColumn id="7" name="Elapsed (sec)" dataDxfId="1819">
      <calculatedColumnFormula>IF(ISBLANK(E42), "", (E42-B$39) *24*60*60)</calculatedColumnFormula>
    </tableColumn>
    <tableColumn id="8" name="Handicap" dataDxfId="1818">
      <calculatedColumnFormula>IF(ISBLANK(E42), "", ROUND(B$38*D42, 0))</calculatedColumnFormula>
    </tableColumn>
    <tableColumn id="9" name="Corrected (sec)" dataDxfId="1817">
      <calculatedColumnFormula>IF(ISBLANK(E42),"",G42-H42)</calculatedColumnFormula>
    </tableColumn>
    <tableColumn id="10" name="Place" dataDxfId="1816">
      <calculatedColumnFormula>IF(F42="DNF", $E$38+1, IF(F42="DNS", $E$38+1, IF(F42="DSQ", $E$38+1, IF(F42="DNC", $E$37+1, RANK(I42, I$42:I$52, 1)))))</calculatedColumnFormula>
    </tableColumn>
  </tableColumns>
  <tableStyleInfo name="TableStyleMedium2" showFirstColumn="0" showLastColumn="0" showRowStripes="1" showColumnStripes="0"/>
</table>
</file>

<file path=xl/tables/table62.xml><?xml version="1.0" encoding="utf-8"?>
<table xmlns="http://schemas.openxmlformats.org/spreadsheetml/2006/main" id="62" name="Table4391824303663" displayName="Table4391824303663" ref="A9:J18" totalsRowShown="0" headerRowDxfId="1755" tableBorderDxfId="1754">
  <autoFilter ref="A9:J18"/>
  <sortState ref="A10:J18">
    <sortCondition ref="J9:J18"/>
  </sortState>
  <tableColumns count="10">
    <tableColumn id="1" name="Boat Name" dataDxfId="1753"/>
    <tableColumn id="2" name="Boat Owner" dataDxfId="1752">
      <calculatedColumnFormula>VLOOKUP(A10, Boats!A$1:F$144, 2, FALSE)</calculatedColumnFormula>
    </tableColumn>
    <tableColumn id="3" name="Sail Number" dataDxfId="1751">
      <calculatedColumnFormula>VLOOKUP(A10, Boats!A$1:F$144, 3, FALSE)</calculatedColumnFormula>
    </tableColumn>
    <tableColumn id="4" name="Jog PHRF Rating" dataDxfId="1750">
      <calculatedColumnFormula>VLOOKUP(A10, Boats!A$1:F$144, 5, FALSE)</calculatedColumnFormula>
    </tableColumn>
    <tableColumn id="5" name="Finish Time" dataDxfId="1749"/>
    <tableColumn id="6" name="DNF?" dataDxfId="1748"/>
    <tableColumn id="7" name="Elapsed (sec)" dataDxfId="1747">
      <calculatedColumnFormula>IF(ISBLANK(E10), "", (E10-B$7) *24*60*60)</calculatedColumnFormula>
    </tableColumn>
    <tableColumn id="8" name="Handicap" dataDxfId="1746">
      <calculatedColumnFormula>IF(ISBLANK(E10), "", ROUND(B$6*D10, 0))</calculatedColumnFormula>
    </tableColumn>
    <tableColumn id="9" name="Corrected (sec)" dataDxfId="1745">
      <calculatedColumnFormula>IF(ISBLANK(E10),"",G10-H10)</calculatedColumnFormula>
    </tableColumn>
    <tableColumn id="10" name="Place" dataDxfId="1744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63.xml><?xml version="1.0" encoding="utf-8"?>
<table xmlns="http://schemas.openxmlformats.org/spreadsheetml/2006/main" id="63" name="Table434101925313764" displayName="Table434101925313764" ref="A25:J32" totalsRowShown="0" headerRowDxfId="1743" tableBorderDxfId="1742">
  <autoFilter ref="A25:J32"/>
  <sortState ref="A26:J34">
    <sortCondition ref="J25:J34"/>
  </sortState>
  <tableColumns count="10">
    <tableColumn id="1" name="Boat Name" dataDxfId="1741"/>
    <tableColumn id="2" name="Boat Owner" dataDxfId="1740">
      <calculatedColumnFormula>VLOOKUP(A26, Boats!A$1:F$144, 2, FALSE)</calculatedColumnFormula>
    </tableColumn>
    <tableColumn id="3" name="Sail Number" dataDxfId="1739">
      <calculatedColumnFormula>VLOOKUP(A26, Boats!A$1:F$144, 3, FALSE)</calculatedColumnFormula>
    </tableColumn>
    <tableColumn id="4" name="Jog PHRF Rating" dataDxfId="1738">
      <calculatedColumnFormula>VLOOKUP(A26, Boats!A$1:F$144, 5, FALSE)</calculatedColumnFormula>
    </tableColumn>
    <tableColumn id="5" name="Finish Time" dataDxfId="1737"/>
    <tableColumn id="6" name="DNF?" dataDxfId="1736"/>
    <tableColumn id="7" name="Elapsed (sec)" dataDxfId="1735">
      <calculatedColumnFormula>IF(ISBLANK(E26), "", (E26-B$23) *24*60*60)</calculatedColumnFormula>
    </tableColumn>
    <tableColumn id="8" name="Handicap" dataDxfId="1734">
      <calculatedColumnFormula>IF(ISBLANK(E26), "", ROUND(B$22*D26, 0))</calculatedColumnFormula>
    </tableColumn>
    <tableColumn id="9" name="Corrected (sec)" dataDxfId="1733">
      <calculatedColumnFormula>IF(ISBLANK(E26),"",G26-H26)</calculatedColumnFormula>
    </tableColumn>
    <tableColumn id="10" name="Place" dataDxfId="1732">
      <calculatedColumnFormula>IF(F26="DNF", $E$22+1, IF(F26="DNS", $E$22+1, IF(F26="DSQ", $E$22+1, IF(F26="DNC", $E$21+1, RANK(I26, I$26:I$32, 1)))))</calculatedColumnFormula>
    </tableColumn>
  </tableColumns>
  <tableStyleInfo name="TableStyleMedium2" showFirstColumn="0" showLastColumn="0" showRowStripes="1" showColumnStripes="0"/>
</table>
</file>

<file path=xl/tables/table64.xml><?xml version="1.0" encoding="utf-8"?>
<table xmlns="http://schemas.openxmlformats.org/spreadsheetml/2006/main" id="64" name="Table4347112026323865" displayName="Table4347112026323865" ref="A39:J50" totalsRowShown="0" headerRowDxfId="1731" tableBorderDxfId="1730">
  <autoFilter ref="A39:J50"/>
  <sortState ref="A40:J50">
    <sortCondition ref="J39:J50"/>
  </sortState>
  <tableColumns count="10">
    <tableColumn id="1" name="Boat Name" dataDxfId="1729"/>
    <tableColumn id="2" name="Boat Owner" dataDxfId="1728">
      <calculatedColumnFormula>VLOOKUP(A40, Boats!A$1:F$144, 2, FALSE)</calculatedColumnFormula>
    </tableColumn>
    <tableColumn id="3" name="Sail Number" dataDxfId="1727">
      <calculatedColumnFormula>VLOOKUP(A40, Boats!A$1:F$144, 3, FALSE)</calculatedColumnFormula>
    </tableColumn>
    <tableColumn id="4" name="Jog PHRF Rating" dataDxfId="1726">
      <calculatedColumnFormula>VLOOKUP(A40, Boats!A$1:F$144, 5, FALSE)</calculatedColumnFormula>
    </tableColumn>
    <tableColumn id="5" name="Finish Time" dataDxfId="1725"/>
    <tableColumn id="6" name="DNF?" dataDxfId="1724"/>
    <tableColumn id="7" name="Elapsed (sec)" dataDxfId="1723">
      <calculatedColumnFormula>IF(ISBLANK(E40), "", (E40-B$37) *24*60*60)</calculatedColumnFormula>
    </tableColumn>
    <tableColumn id="8" name="Handicap" dataDxfId="1722">
      <calculatedColumnFormula>IF(ISBLANK(E40), "", ROUND(B$36*D40, 0))</calculatedColumnFormula>
    </tableColumn>
    <tableColumn id="9" name="Corrected (sec)" dataDxfId="1721">
      <calculatedColumnFormula>IF(ISBLANK(E40),"",G40-H40)</calculatedColumnFormula>
    </tableColumn>
    <tableColumn id="10" name="Place" dataDxfId="1720">
      <calculatedColumnFormula>IF(F40="DNF", $E$36+1, IF(F40="DNS", $E$36+1, IF(F40="DSQ", $E$36+1, IF(F40="DNC", $E$35+1, RANK(I40, I$40:I$50, 1)))))</calculatedColumnFormula>
    </tableColumn>
  </tableColumns>
  <tableStyleInfo name="TableStyleMedium2" showFirstColumn="0" showLastColumn="0" showRowStripes="1" showColumnStripes="0"/>
</table>
</file>

<file path=xl/tables/table65.xml><?xml version="1.0" encoding="utf-8"?>
<table xmlns="http://schemas.openxmlformats.org/spreadsheetml/2006/main" id="65" name="Table439182430366366" displayName="Table439182430366366" ref="A9:J18" totalsRowShown="0" headerRowDxfId="1659" tableBorderDxfId="1658">
  <autoFilter ref="A9:J18"/>
  <sortState ref="A10:J18">
    <sortCondition ref="J9:J18"/>
  </sortState>
  <tableColumns count="10">
    <tableColumn id="1" name="Boat Name" dataDxfId="1657"/>
    <tableColumn id="2" name="Boat Owner" dataDxfId="1656">
      <calculatedColumnFormula>VLOOKUP(A10, Boats!A$1:F$144, 2, FALSE)</calculatedColumnFormula>
    </tableColumn>
    <tableColumn id="3" name="Sail Number" dataDxfId="1655">
      <calculatedColumnFormula>VLOOKUP(A10, Boats!A$1:F$144, 3, FALSE)</calculatedColumnFormula>
    </tableColumn>
    <tableColumn id="4" name="Jog PHRF Rating" dataDxfId="1654">
      <calculatedColumnFormula>VLOOKUP(A10, Boats!A$1:F$144, 5, FALSE)</calculatedColumnFormula>
    </tableColumn>
    <tableColumn id="5" name="Finish Time" dataDxfId="1653"/>
    <tableColumn id="6" name="DNF?" dataDxfId="1652"/>
    <tableColumn id="7" name="Elapsed (sec)" dataDxfId="1651">
      <calculatedColumnFormula>IF(ISBLANK(E10), "", (E10-B$7) *24*60*60)</calculatedColumnFormula>
    </tableColumn>
    <tableColumn id="8" name="Handicap" dataDxfId="1650">
      <calculatedColumnFormula>IF(ISBLANK(E10), "", ROUND(B$6*D10, 0))</calculatedColumnFormula>
    </tableColumn>
    <tableColumn id="9" name="Corrected (sec)" dataDxfId="1649">
      <calculatedColumnFormula>IF(ISBLANK(E10),"",G10-H10)</calculatedColumnFormula>
    </tableColumn>
    <tableColumn id="10" name="Place" dataDxfId="1648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66.xml><?xml version="1.0" encoding="utf-8"?>
<table xmlns="http://schemas.openxmlformats.org/spreadsheetml/2006/main" id="66" name="Table43410192531376467" displayName="Table43410192531376467" ref="A25:J32" totalsRowShown="0" headerRowDxfId="1647" tableBorderDxfId="1646">
  <autoFilter ref="A25:J32"/>
  <sortState ref="A26:J34">
    <sortCondition ref="J25:J34"/>
  </sortState>
  <tableColumns count="10">
    <tableColumn id="1" name="Boat Name" dataDxfId="1645"/>
    <tableColumn id="2" name="Boat Owner" dataDxfId="1644">
      <calculatedColumnFormula>VLOOKUP(A26, Boats!A$1:F$144, 2, FALSE)</calculatedColumnFormula>
    </tableColumn>
    <tableColumn id="3" name="Sail Number" dataDxfId="1643">
      <calculatedColumnFormula>VLOOKUP(A26, Boats!A$1:F$144, 3, FALSE)</calculatedColumnFormula>
    </tableColumn>
    <tableColumn id="4" name="Jog PHRF Rating" dataDxfId="1642">
      <calculatedColumnFormula>VLOOKUP(A26, Boats!A$1:F$144, 5, FALSE)</calculatedColumnFormula>
    </tableColumn>
    <tableColumn id="5" name="Finish Time" dataDxfId="1641"/>
    <tableColumn id="6" name="DNF?" dataDxfId="1640"/>
    <tableColumn id="7" name="Elapsed (sec)" dataDxfId="1639">
      <calculatedColumnFormula>IF(ISBLANK(E26), "", (E26-B$23) *24*60*60)</calculatedColumnFormula>
    </tableColumn>
    <tableColumn id="8" name="Handicap" dataDxfId="1638">
      <calculatedColumnFormula>IF(ISBLANK(E26), "", ROUND(B$22*D26, 0))</calculatedColumnFormula>
    </tableColumn>
    <tableColumn id="9" name="Corrected (sec)" dataDxfId="1637">
      <calculatedColumnFormula>IF(ISBLANK(E26),"",G26-H26)</calculatedColumnFormula>
    </tableColumn>
    <tableColumn id="10" name="Place" dataDxfId="1636">
      <calculatedColumnFormula>IF(F26="DNF", $E$22+1, IF(F26="DNS", $E$22+1, IF(F26="DSQ", $E$22+1, IF(F26="DNC", $E$21+1, RANK(I26, I$26:I$32, 1)))))</calculatedColumnFormula>
    </tableColumn>
  </tableColumns>
  <tableStyleInfo name="TableStyleMedium2" showFirstColumn="0" showLastColumn="0" showRowStripes="1" showColumnStripes="0"/>
</table>
</file>

<file path=xl/tables/table67.xml><?xml version="1.0" encoding="utf-8"?>
<table xmlns="http://schemas.openxmlformats.org/spreadsheetml/2006/main" id="67" name="Table434711202632386568" displayName="Table434711202632386568" ref="A39:J50" totalsRowShown="0" headerRowDxfId="1635" tableBorderDxfId="1634">
  <autoFilter ref="A39:J50"/>
  <sortState ref="A40:J50">
    <sortCondition ref="J41:J52"/>
  </sortState>
  <tableColumns count="10">
    <tableColumn id="1" name="Boat Name" dataDxfId="1633"/>
    <tableColumn id="2" name="Boat Owner" dataDxfId="1632">
      <calculatedColumnFormula>VLOOKUP(A40, Boats!A$1:F$144, 2, FALSE)</calculatedColumnFormula>
    </tableColumn>
    <tableColumn id="3" name="Sail Number" dataDxfId="1631">
      <calculatedColumnFormula>VLOOKUP(A40, Boats!A$1:F$144, 3, FALSE)</calculatedColumnFormula>
    </tableColumn>
    <tableColumn id="4" name="Jog PHRF Rating" dataDxfId="1630">
      <calculatedColumnFormula>VLOOKUP(A40, Boats!A$1:F$144, 5, FALSE)</calculatedColumnFormula>
    </tableColumn>
    <tableColumn id="5" name="Finish Time" dataDxfId="1629"/>
    <tableColumn id="6" name="DNF?" dataDxfId="1628"/>
    <tableColumn id="7" name="Elapsed (sec)" dataDxfId="1627">
      <calculatedColumnFormula>IF(ISBLANK(E40), "", (E40-B$37) *24*60*60)</calculatedColumnFormula>
    </tableColumn>
    <tableColumn id="8" name="Handicap" dataDxfId="1626">
      <calculatedColumnFormula>IF(ISBLANK(E40), "", ROUND(B$36*D40, 0))</calculatedColumnFormula>
    </tableColumn>
    <tableColumn id="9" name="Corrected (sec)" dataDxfId="1625">
      <calculatedColumnFormula>IF(ISBLANK(E40),"",G40-H40)</calculatedColumnFormula>
    </tableColumn>
    <tableColumn id="10" name="Place" dataDxfId="1624">
      <calculatedColumnFormula>IF(F40="DNF", $E$36+1, IF(F40="DNS", $E$36+1, IF(F40="DSQ", $E$36+1, IF(F40="DNC", $E$35+1, RANK(I40, I$40:I$50, 1)))))</calculatedColumnFormula>
    </tableColumn>
  </tableColumns>
  <tableStyleInfo name="TableStyleMedium2" showFirstColumn="0" showLastColumn="0" showRowStripes="1" showColumnStripes="0"/>
</table>
</file>

<file path=xl/tables/table68.xml><?xml version="1.0" encoding="utf-8"?>
<table xmlns="http://schemas.openxmlformats.org/spreadsheetml/2006/main" id="68" name="Table43918243036636669" displayName="Table43918243036636669" ref="A9:J18" totalsRowShown="0" headerRowDxfId="1563" tableBorderDxfId="1562">
  <autoFilter ref="A9:J18"/>
  <sortState ref="A10:J18">
    <sortCondition ref="J9:J18"/>
  </sortState>
  <tableColumns count="10">
    <tableColumn id="1" name="Boat Name" dataDxfId="1561"/>
    <tableColumn id="2" name="Boat Owner" dataDxfId="1560">
      <calculatedColumnFormula>VLOOKUP(A10, Boats!A$1:F$144, 2, FALSE)</calculatedColumnFormula>
    </tableColumn>
    <tableColumn id="3" name="Sail Number" dataDxfId="1559">
      <calculatedColumnFormula>VLOOKUP(A10, Boats!A$1:F$144, 3, FALSE)</calculatedColumnFormula>
    </tableColumn>
    <tableColumn id="4" name="Jog PHRF Rating" dataDxfId="1558">
      <calculatedColumnFormula>VLOOKUP(A10, Boats!A$1:F$144, 5, FALSE)</calculatedColumnFormula>
    </tableColumn>
    <tableColumn id="5" name="Finish Time" dataDxfId="1557"/>
    <tableColumn id="6" name="DNF?" dataDxfId="1556"/>
    <tableColumn id="7" name="Elapsed (sec)" dataDxfId="1555">
      <calculatedColumnFormula>IF(ISBLANK(E10), "", (E10-B$7) *24*60*60)</calculatedColumnFormula>
    </tableColumn>
    <tableColumn id="8" name="Handicap" dataDxfId="1554">
      <calculatedColumnFormula>IF(ISBLANK(E10), "", ROUND(B$6*D10, 0))</calculatedColumnFormula>
    </tableColumn>
    <tableColumn id="9" name="Corrected (sec)" dataDxfId="1553">
      <calculatedColumnFormula>IF(ISBLANK(E10),"",G10-H10)</calculatedColumnFormula>
    </tableColumn>
    <tableColumn id="10" name="Place" dataDxfId="1552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69.xml><?xml version="1.0" encoding="utf-8"?>
<table xmlns="http://schemas.openxmlformats.org/spreadsheetml/2006/main" id="69" name="Table4341019253137646770" displayName="Table4341019253137646770" ref="A25:J32" totalsRowShown="0" headerRowDxfId="1551" tableBorderDxfId="1550">
  <autoFilter ref="A25:J32"/>
  <sortState ref="A26:J34">
    <sortCondition ref="J25:J34"/>
  </sortState>
  <tableColumns count="10">
    <tableColumn id="1" name="Boat Name" dataDxfId="1549"/>
    <tableColumn id="2" name="Boat Owner" dataDxfId="1548">
      <calculatedColumnFormula>VLOOKUP(A26, Boats!A$1:F$144, 2, FALSE)</calculatedColumnFormula>
    </tableColumn>
    <tableColumn id="3" name="Sail Number" dataDxfId="1547">
      <calculatedColumnFormula>VLOOKUP(A26, Boats!A$1:F$144, 3, FALSE)</calculatedColumnFormula>
    </tableColumn>
    <tableColumn id="4" name="Jog PHRF Rating" dataDxfId="1546">
      <calculatedColumnFormula>VLOOKUP(A26, Boats!A$1:F$144, 5, FALSE)</calculatedColumnFormula>
    </tableColumn>
    <tableColumn id="5" name="Finish Time" dataDxfId="1545"/>
    <tableColumn id="6" name="DNF?" dataDxfId="1544"/>
    <tableColumn id="7" name="Elapsed (sec)" dataDxfId="1543">
      <calculatedColumnFormula>IF(ISBLANK(E26), "", (E26-B$23) *24*60*60)</calculatedColumnFormula>
    </tableColumn>
    <tableColumn id="8" name="Handicap" dataDxfId="1542">
      <calculatedColumnFormula>IF(ISBLANK(E26), "", ROUND(B$22*D26, 0))</calculatedColumnFormula>
    </tableColumn>
    <tableColumn id="9" name="Corrected (sec)" dataDxfId="1541">
      <calculatedColumnFormula>IF(ISBLANK(E26),"",G26-H26)</calculatedColumnFormula>
    </tableColumn>
    <tableColumn id="10" name="Place" dataDxfId="1540">
      <calculatedColumnFormula>IF(F26="DNF", $E$22+1, IF(F26="DNS", $E$22+1, IF(F26="DSQ", $E$22+1, IF(F26="DNC", $E$21+1, RANK(I26, I$26:I$32, 1)))))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4347" displayName="Table4347" ref="A41:J52" totalsRowShown="0" headerRowDxfId="2847" tableBorderDxfId="2846">
  <autoFilter ref="A41:J52"/>
  <sortState ref="A42:J52">
    <sortCondition ref="D41:D52"/>
  </sortState>
  <tableColumns count="10">
    <tableColumn id="1" name="Boat Name" dataDxfId="2845"/>
    <tableColumn id="2" name="Boat Owner" dataDxfId="2844">
      <calculatedColumnFormula>VLOOKUP(A42, Boats!A$1:F$144, 2, FALSE)</calculatedColumnFormula>
    </tableColumn>
    <tableColumn id="3" name="Sail Number" dataDxfId="2843">
      <calculatedColumnFormula>VLOOKUP(A42, Boats!A$1:F$144, 3, FALSE)</calculatedColumnFormula>
    </tableColumn>
    <tableColumn id="4" name="Jog PHRF Rating" dataDxfId="2842">
      <calculatedColumnFormula>VLOOKUP(A42, Boats!A$1:F$144, 5, FALSE)</calculatedColumnFormula>
    </tableColumn>
    <tableColumn id="5" name="Finish Time" dataDxfId="2841"/>
    <tableColumn id="6" name="DNF?" dataDxfId="2840"/>
    <tableColumn id="7" name="Elapsed (sec)" dataDxfId="2839">
      <calculatedColumnFormula>IF(ISBLANK(E42), "", (E42-B$39) *24*60*60)</calculatedColumnFormula>
    </tableColumn>
    <tableColumn id="8" name="Handicap" dataDxfId="2838">
      <calculatedColumnFormula>IF(ISBLANK(E42), "", ROUND(B$38*D42, 0))</calculatedColumnFormula>
    </tableColumn>
    <tableColumn id="9" name="Corrected (sec)" dataDxfId="2837">
      <calculatedColumnFormula>IF(ISBLANK(E42),"",G42-H42)</calculatedColumnFormula>
    </tableColumn>
    <tableColumn id="10" name="Place" dataDxfId="2836">
      <calculatedColumnFormula>IF(F42="DNF", $E$38+1, IF(F42="DNS", $E$38+1, IF(F42="DSQ", $E$38+1, IF(F42="DNC", $E$37+1, RANK(I42, I$42:I$52, 1)))))</calculatedColumnFormula>
    </tableColumn>
  </tableColumns>
  <tableStyleInfo name="TableStyleMedium2" showFirstColumn="0" showLastColumn="0" showRowStripes="1" showColumnStripes="0"/>
</table>
</file>

<file path=xl/tables/table70.xml><?xml version="1.0" encoding="utf-8"?>
<table xmlns="http://schemas.openxmlformats.org/spreadsheetml/2006/main" id="70" name="Table43471120263238656871" displayName="Table43471120263238656871" ref="A39:J50" totalsRowShown="0" headerRowDxfId="1539" tableBorderDxfId="1538">
  <autoFilter ref="A39:J50"/>
  <sortState ref="A40:J50">
    <sortCondition ref="J41:J52"/>
  </sortState>
  <tableColumns count="10">
    <tableColumn id="1" name="Boat Name" dataDxfId="1537"/>
    <tableColumn id="2" name="Boat Owner" dataDxfId="1536">
      <calculatedColumnFormula>VLOOKUP(A40, Boats!A$1:F$144, 2, FALSE)</calculatedColumnFormula>
    </tableColumn>
    <tableColumn id="3" name="Sail Number" dataDxfId="1535">
      <calculatedColumnFormula>VLOOKUP(A40, Boats!A$1:F$144, 3, FALSE)</calculatedColumnFormula>
    </tableColumn>
    <tableColumn id="4" name="Jog PHRF Rating" dataDxfId="1534">
      <calculatedColumnFormula>VLOOKUP(A40, Boats!A$1:F$144, 5, FALSE)</calculatedColumnFormula>
    </tableColumn>
    <tableColumn id="5" name="Finish Time" dataDxfId="1533"/>
    <tableColumn id="6" name="DNF?" dataDxfId="1532"/>
    <tableColumn id="7" name="Elapsed (sec)" dataDxfId="1531">
      <calculatedColumnFormula>IF(ISBLANK(E40), "", (E40-B$37) *24*60*60)</calculatedColumnFormula>
    </tableColumn>
    <tableColumn id="8" name="Handicap" dataDxfId="1530">
      <calculatedColumnFormula>IF(ISBLANK(E40), "", ROUND(B$36*D40, 0))</calculatedColumnFormula>
    </tableColumn>
    <tableColumn id="9" name="Corrected (sec)" dataDxfId="1529">
      <calculatedColumnFormula>IF(ISBLANK(E40),"",G40-H40)</calculatedColumnFormula>
    </tableColumn>
    <tableColumn id="10" name="Place" dataDxfId="1528">
      <calculatedColumnFormula>IF(F40="DNF", $E$36+1, IF(F40="DNS", $E$36+1, IF(F40="DSQ", $E$36+1, IF(F40="DNC", $E$35+1, RANK(I40, I$40:I$50, 1)))))</calculatedColumnFormula>
    </tableColumn>
  </tableColumns>
  <tableStyleInfo name="TableStyleMedium2" showFirstColumn="0" showLastColumn="0" showRowStripes="1" showColumnStripes="0"/>
</table>
</file>

<file path=xl/tables/table71.xml><?xml version="1.0" encoding="utf-8"?>
<table xmlns="http://schemas.openxmlformats.org/spreadsheetml/2006/main" id="77" name="Table4391824303663666978" displayName="Table4391824303663666978" ref="A9:J18" totalsRowShown="0" headerRowDxfId="1467" tableBorderDxfId="1466">
  <autoFilter ref="A9:J18"/>
  <sortState ref="A10:J18">
    <sortCondition ref="J9:J18"/>
  </sortState>
  <tableColumns count="10">
    <tableColumn id="1" name="Boat Name" dataDxfId="1465"/>
    <tableColumn id="2" name="Boat Owner" dataDxfId="1464">
      <calculatedColumnFormula>VLOOKUP(A10, Boats!A$1:F$144, 2, FALSE)</calculatedColumnFormula>
    </tableColumn>
    <tableColumn id="3" name="Sail Number" dataDxfId="1463">
      <calculatedColumnFormula>VLOOKUP(A10, Boats!A$1:F$144, 3, FALSE)</calculatedColumnFormula>
    </tableColumn>
    <tableColumn id="4" name="Jog PHRF Rating" dataDxfId="1462">
      <calculatedColumnFormula>VLOOKUP(A10, Boats!A$1:F$144, 5, FALSE)</calculatedColumnFormula>
    </tableColumn>
    <tableColumn id="5" name="Finish Time" dataDxfId="1461"/>
    <tableColumn id="6" name="DNF?" dataDxfId="1460"/>
    <tableColumn id="7" name="Elapsed (sec)" dataDxfId="1459">
      <calculatedColumnFormula>IF(ISBLANK(E10), "", (E10-B$7) *24*60*60)</calculatedColumnFormula>
    </tableColumn>
    <tableColumn id="8" name="Handicap" dataDxfId="1458">
      <calculatedColumnFormula>IF(ISBLANK(E10), "", ROUND(B$6*D10, 0))</calculatedColumnFormula>
    </tableColumn>
    <tableColumn id="9" name="Corrected (sec)" dataDxfId="1457">
      <calculatedColumnFormula>IF(ISBLANK(E10),"",G10-H10)</calculatedColumnFormula>
    </tableColumn>
    <tableColumn id="10" name="Place" dataDxfId="1456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72.xml><?xml version="1.0" encoding="utf-8"?>
<table xmlns="http://schemas.openxmlformats.org/spreadsheetml/2006/main" id="78" name="Table434101925313764677079" displayName="Table434101925313764677079" ref="A25:J32" totalsRowShown="0" headerRowDxfId="1455" tableBorderDxfId="1454">
  <autoFilter ref="A25:J32"/>
  <sortState ref="A26:J32">
    <sortCondition ref="J25:J32"/>
  </sortState>
  <tableColumns count="10">
    <tableColumn id="1" name="Boat Name" dataDxfId="1453"/>
    <tableColumn id="2" name="Boat Owner" dataDxfId="1452">
      <calculatedColumnFormula>VLOOKUP(A26, Boats!A$1:F$144, 2, FALSE)</calculatedColumnFormula>
    </tableColumn>
    <tableColumn id="3" name="Sail Number" dataDxfId="1451">
      <calculatedColumnFormula>VLOOKUP(A26, Boats!A$1:F$144, 3, FALSE)</calculatedColumnFormula>
    </tableColumn>
    <tableColumn id="4" name="Jog PHRF Rating" dataDxfId="1450">
      <calculatedColumnFormula>VLOOKUP(A26, Boats!A$1:F$144, 5, FALSE)</calculatedColumnFormula>
    </tableColumn>
    <tableColumn id="5" name="Finish Time" dataDxfId="1449"/>
    <tableColumn id="6" name="DNF?" dataDxfId="1448"/>
    <tableColumn id="7" name="Elapsed (sec)" dataDxfId="1447">
      <calculatedColumnFormula>IF(ISBLANK(E26), "", (E26-B$23) *24*60*60)</calculatedColumnFormula>
    </tableColumn>
    <tableColumn id="8" name="Handicap" dataDxfId="1446">
      <calculatedColumnFormula>IF(ISBLANK(E26), "", ROUND(B$22*D26, 0))</calculatedColumnFormula>
    </tableColumn>
    <tableColumn id="9" name="Corrected (sec)" dataDxfId="1445">
      <calculatedColumnFormula>IF(ISBLANK(E26),"",G26-H26)</calculatedColumnFormula>
    </tableColumn>
    <tableColumn id="10" name="Place" dataDxfId="1444">
      <calculatedColumnFormula>IF(F26="DNF", $E$22+1, IF(F26="DNS", $E$22+1, IF(F26="DSQ", $E$22+1, IF(F26="DNC", $E$21+1, RANK(I26, I$26:I$32, 1)))))</calculatedColumnFormula>
    </tableColumn>
  </tableColumns>
  <tableStyleInfo name="TableStyleMedium2" showFirstColumn="0" showLastColumn="0" showRowStripes="1" showColumnStripes="0"/>
</table>
</file>

<file path=xl/tables/table73.xml><?xml version="1.0" encoding="utf-8"?>
<table xmlns="http://schemas.openxmlformats.org/spreadsheetml/2006/main" id="79" name="Table4347112026323865687180" displayName="Table4347112026323865687180" ref="A39:J49" totalsRowShown="0" headerRowDxfId="1443" tableBorderDxfId="1442">
  <autoFilter ref="A39:J49"/>
  <sortState ref="A40:J49">
    <sortCondition ref="J39:J49"/>
  </sortState>
  <tableColumns count="10">
    <tableColumn id="1" name="Boat Name" dataDxfId="1441"/>
    <tableColumn id="2" name="Boat Owner" dataDxfId="1440">
      <calculatedColumnFormula>VLOOKUP(A40, Boats!A$1:F$144, 2, FALSE)</calculatedColumnFormula>
    </tableColumn>
    <tableColumn id="3" name="Sail Number" dataDxfId="1439">
      <calculatedColumnFormula>VLOOKUP(A40, Boats!A$1:F$144, 3, FALSE)</calculatedColumnFormula>
    </tableColumn>
    <tableColumn id="4" name="Jog PHRF Rating" dataDxfId="1438">
      <calculatedColumnFormula>VLOOKUP(A40, Boats!A$1:F$144, 5, FALSE)</calculatedColumnFormula>
    </tableColumn>
    <tableColumn id="5" name="Finish Time" dataDxfId="1437"/>
    <tableColumn id="6" name="DNF?" dataDxfId="1436"/>
    <tableColumn id="7" name="Elapsed (sec)" dataDxfId="1435">
      <calculatedColumnFormula>IF(ISBLANK(E40), "", (E40-B$37) *24*60*60)</calculatedColumnFormula>
    </tableColumn>
    <tableColumn id="8" name="Handicap" dataDxfId="1434">
      <calculatedColumnFormula>IF(ISBLANK(E40), "", ROUND(B$36*D40, 0))</calculatedColumnFormula>
    </tableColumn>
    <tableColumn id="9" name="Corrected (sec)" dataDxfId="1433">
      <calculatedColumnFormula>IF(ISBLANK(E40),"",G40-H40)</calculatedColumnFormula>
    </tableColumn>
    <tableColumn id="10" name="Place" dataDxfId="1432">
      <calculatedColumnFormula>IF(F40="DNF", $E$36+1, IF(F40="DNS", $E$36+1, IF(F40="DSQ", $E$36+1, IF(F40="DNC", $E$35+1, RANK(I40, I$40:I$49, 1)))))</calculatedColumnFormula>
    </tableColumn>
  </tableColumns>
  <tableStyleInfo name="TableStyleMedium2" showFirstColumn="0" showLastColumn="0" showRowStripes="1" showColumnStripes="0"/>
</table>
</file>

<file path=xl/tables/table74.xml><?xml version="1.0" encoding="utf-8"?>
<table xmlns="http://schemas.openxmlformats.org/spreadsheetml/2006/main" id="80" name="Table4391824303663666981" displayName="Table4391824303663666981" ref="A9:J18" totalsRowShown="0" headerRowDxfId="1371" tableBorderDxfId="1370">
  <autoFilter ref="A9:J18"/>
  <sortState ref="A10:J18">
    <sortCondition ref="J9:J18"/>
  </sortState>
  <tableColumns count="10">
    <tableColumn id="1" name="Boat Name" dataDxfId="1369"/>
    <tableColumn id="2" name="Boat Owner" dataDxfId="1368">
      <calculatedColumnFormula>VLOOKUP(A10, Boats!A$1:F$144, 2, FALSE)</calculatedColumnFormula>
    </tableColumn>
    <tableColumn id="3" name="Sail Number" dataDxfId="1367">
      <calculatedColumnFormula>VLOOKUP(A10, Boats!A$1:F$144, 3, FALSE)</calculatedColumnFormula>
    </tableColumn>
    <tableColumn id="4" name="Jog PHRF Rating" dataDxfId="1366">
      <calculatedColumnFormula>VLOOKUP(A10, Boats!A$1:F$144, 5, FALSE)</calculatedColumnFormula>
    </tableColumn>
    <tableColumn id="5" name="Finish Time" dataDxfId="1365"/>
    <tableColumn id="6" name="DNF?" dataDxfId="1364"/>
    <tableColumn id="7" name="Elapsed (sec)" dataDxfId="1363">
      <calculatedColumnFormula>IF(ISBLANK(E10), "", (E10-B$7) *24*60*60)</calculatedColumnFormula>
    </tableColumn>
    <tableColumn id="8" name="Handicap" dataDxfId="1362">
      <calculatedColumnFormula>IF(ISBLANK(E10), "", ROUND(B$6*D10, 0))</calculatedColumnFormula>
    </tableColumn>
    <tableColumn id="9" name="Corrected (sec)" dataDxfId="1361">
      <calculatedColumnFormula>IF(ISBLANK(E10),"",G10-H10)</calculatedColumnFormula>
    </tableColumn>
    <tableColumn id="10" name="Place" dataDxfId="1360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75.xml><?xml version="1.0" encoding="utf-8"?>
<table xmlns="http://schemas.openxmlformats.org/spreadsheetml/2006/main" id="81" name="Table434101925313764677082" displayName="Table434101925313764677082" ref="A25:J32" totalsRowShown="0" headerRowDxfId="1359" tableBorderDxfId="1358">
  <autoFilter ref="A25:J32"/>
  <sortState ref="A26:J34">
    <sortCondition ref="J25:J34"/>
  </sortState>
  <tableColumns count="10">
    <tableColumn id="1" name="Boat Name" dataDxfId="1357"/>
    <tableColumn id="2" name="Boat Owner" dataDxfId="1356">
      <calculatedColumnFormula>VLOOKUP(A26, Boats!A$1:F$144, 2, FALSE)</calculatedColumnFormula>
    </tableColumn>
    <tableColumn id="3" name="Sail Number" dataDxfId="1355">
      <calculatedColumnFormula>VLOOKUP(A26, Boats!A$1:F$144, 3, FALSE)</calculatedColumnFormula>
    </tableColumn>
    <tableColumn id="4" name="Jog PHRF Rating" dataDxfId="1354">
      <calculatedColumnFormula>VLOOKUP(A26, Boats!A$1:F$144, 5, FALSE)</calculatedColumnFormula>
    </tableColumn>
    <tableColumn id="5" name="Finish Time" dataDxfId="1353"/>
    <tableColumn id="6" name="DNF?" dataDxfId="1352"/>
    <tableColumn id="7" name="Elapsed (sec)" dataDxfId="1351">
      <calculatedColumnFormula>IF(ISBLANK(E26), "", (E26-B$23) *24*60*60)</calculatedColumnFormula>
    </tableColumn>
    <tableColumn id="8" name="Handicap" dataDxfId="1350">
      <calculatedColumnFormula>IF(ISBLANK(E26), "", ROUND(B$22*D26, 0))</calculatedColumnFormula>
    </tableColumn>
    <tableColumn id="9" name="Corrected (sec)" dataDxfId="1349">
      <calculatedColumnFormula>IF(ISBLANK(E26),"",G26-H26)</calculatedColumnFormula>
    </tableColumn>
    <tableColumn id="10" name="Place" dataDxfId="1348">
      <calculatedColumnFormula>IF(F26="DNF", $E$22+1, IF(F26="DNS", $E$22+1, IF(F26="DSQ", $E$22+1, IF(F26="DNC", $E$21+1, RANK(I26, I$26:I$32, 1)))))</calculatedColumnFormula>
    </tableColumn>
  </tableColumns>
  <tableStyleInfo name="TableStyleMedium2" showFirstColumn="0" showLastColumn="0" showRowStripes="1" showColumnStripes="0"/>
</table>
</file>

<file path=xl/tables/table76.xml><?xml version="1.0" encoding="utf-8"?>
<table xmlns="http://schemas.openxmlformats.org/spreadsheetml/2006/main" id="82" name="Table4347112026323865687183" displayName="Table4347112026323865687183" ref="A39:J50" totalsRowShown="0" headerRowDxfId="1347" tableBorderDxfId="1346">
  <autoFilter ref="A39:J50"/>
  <sortState ref="A40:J50">
    <sortCondition ref="J39:J50"/>
  </sortState>
  <tableColumns count="10">
    <tableColumn id="1" name="Boat Name" dataDxfId="1345"/>
    <tableColumn id="2" name="Boat Owner" dataDxfId="1344">
      <calculatedColumnFormula>VLOOKUP(A40, Boats!A$1:F$144, 2, FALSE)</calculatedColumnFormula>
    </tableColumn>
    <tableColumn id="3" name="Sail Number" dataDxfId="1343">
      <calculatedColumnFormula>VLOOKUP(A40, Boats!A$1:F$144, 3, FALSE)</calculatedColumnFormula>
    </tableColumn>
    <tableColumn id="4" name="Jog PHRF Rating" dataDxfId="1342">
      <calculatedColumnFormula>VLOOKUP(A40, Boats!A$1:F$144, 5, FALSE)</calculatedColumnFormula>
    </tableColumn>
    <tableColumn id="5" name="Finish Time" dataDxfId="1341"/>
    <tableColumn id="6" name="DNF?" dataDxfId="1340"/>
    <tableColumn id="7" name="Elapsed (sec)" dataDxfId="1339">
      <calculatedColumnFormula>IF(ISBLANK(E40), "", (E40-B$37) *24*60*60)</calculatedColumnFormula>
    </tableColumn>
    <tableColumn id="8" name="Handicap" dataDxfId="1338">
      <calculatedColumnFormula>IF(ISBLANK(E40), "", ROUND(B$36*D40, 0))</calculatedColumnFormula>
    </tableColumn>
    <tableColumn id="9" name="Corrected (sec)" dataDxfId="1337">
      <calculatedColumnFormula>IF(ISBLANK(E40),"",G40-H40)</calculatedColumnFormula>
    </tableColumn>
    <tableColumn id="10" name="Place" dataDxfId="1336">
      <calculatedColumnFormula>IF(F40="DNF", $E$36+1, IF(F40="DNS", $E$36+1, IF(F40="DSQ", $E$36+1, IF(F40="DNC", $E$35+1, RANK(I40, I$40:I$50, 1)))))</calculatedColumnFormula>
    </tableColumn>
  </tableColumns>
  <tableStyleInfo name="TableStyleMedium2" showFirstColumn="0" showLastColumn="0" showRowStripes="1" showColumnStripes="0"/>
</table>
</file>

<file path=xl/tables/table77.xml><?xml version="1.0" encoding="utf-8"?>
<table xmlns="http://schemas.openxmlformats.org/spreadsheetml/2006/main" id="89" name="Table439182430366366698190" displayName="Table439182430366366698190" ref="A9:J18" totalsRowShown="0" headerRowDxfId="1275" tableBorderDxfId="1274">
  <autoFilter ref="A9:J18"/>
  <sortState ref="A10:J18">
    <sortCondition ref="J9:J18"/>
  </sortState>
  <tableColumns count="10">
    <tableColumn id="1" name="Boat Name" dataDxfId="1273"/>
    <tableColumn id="2" name="Boat Owner" dataDxfId="1272">
      <calculatedColumnFormula>VLOOKUP(A10, Boats!A$1:F$144, 2, FALSE)</calculatedColumnFormula>
    </tableColumn>
    <tableColumn id="3" name="Sail Number" dataDxfId="1271">
      <calculatedColumnFormula>VLOOKUP(A10, Boats!A$1:F$144, 3, FALSE)</calculatedColumnFormula>
    </tableColumn>
    <tableColumn id="4" name="Jog PHRF Rating" dataDxfId="1270">
      <calculatedColumnFormula>VLOOKUP(A10, Boats!A$1:F$144, 5, FALSE)</calculatedColumnFormula>
    </tableColumn>
    <tableColumn id="5" name="Finish Time" dataDxfId="1269"/>
    <tableColumn id="6" name="DNF?" dataDxfId="1268"/>
    <tableColumn id="7" name="Elapsed (sec)" dataDxfId="1267">
      <calculatedColumnFormula>IF(ISBLANK(E10), "", (E10-B$7) *24*60*60)</calculatedColumnFormula>
    </tableColumn>
    <tableColumn id="8" name="Handicap" dataDxfId="1266">
      <calculatedColumnFormula>IF(ISBLANK(E10), "", ROUND(B$6*D10, 0))</calculatedColumnFormula>
    </tableColumn>
    <tableColumn id="9" name="Corrected (sec)" dataDxfId="1265">
      <calculatedColumnFormula>IF(ISBLANK(E10),"",G10-H10)</calculatedColumnFormula>
    </tableColumn>
    <tableColumn id="10" name="Place" dataDxfId="1264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78.xml><?xml version="1.0" encoding="utf-8"?>
<table xmlns="http://schemas.openxmlformats.org/spreadsheetml/2006/main" id="90" name="Table43410192531376467708291" displayName="Table43410192531376467708291" ref="A25:J32" totalsRowShown="0" headerRowDxfId="1263" tableBorderDxfId="1262">
  <autoFilter ref="A25:J32"/>
  <sortState ref="A26:J34">
    <sortCondition ref="J25:J34"/>
  </sortState>
  <tableColumns count="10">
    <tableColumn id="1" name="Boat Name" dataDxfId="1261"/>
    <tableColumn id="2" name="Boat Owner" dataDxfId="1260">
      <calculatedColumnFormula>VLOOKUP(A26, Boats!A$1:F$144, 2, FALSE)</calculatedColumnFormula>
    </tableColumn>
    <tableColumn id="3" name="Sail Number" dataDxfId="1259">
      <calculatedColumnFormula>VLOOKUP(A26, Boats!A$1:F$144, 3, FALSE)</calculatedColumnFormula>
    </tableColumn>
    <tableColumn id="4" name="Jog PHRF Rating" dataDxfId="1258">
      <calculatedColumnFormula>VLOOKUP(A26, Boats!A$1:F$144, 5, FALSE)</calculatedColumnFormula>
    </tableColumn>
    <tableColumn id="5" name="Finish Time" dataDxfId="1257"/>
    <tableColumn id="6" name="DNF?" dataDxfId="1256"/>
    <tableColumn id="7" name="Elapsed (sec)" dataDxfId="1255">
      <calculatedColumnFormula>IF(ISBLANK(E26), "", (E26-B$23) *24*60*60)</calculatedColumnFormula>
    </tableColumn>
    <tableColumn id="8" name="Handicap" dataDxfId="1254">
      <calculatedColumnFormula>IF(ISBLANK(E26), "", ROUND(B$22*D26, 0))</calculatedColumnFormula>
    </tableColumn>
    <tableColumn id="9" name="Corrected (sec)" dataDxfId="1253">
      <calculatedColumnFormula>IF(ISBLANK(E26),"",G26-H26)</calculatedColumnFormula>
    </tableColumn>
    <tableColumn id="10" name="Place" dataDxfId="1252">
      <calculatedColumnFormula>IF(F26="DNF", $E$22+1, IF(F26="DNS", $E$22+1, IF(F26="DSQ", $E$22+1, IF(F26="DNC", $E$21+1, RANK(I26, I$26:I$32, 1)))))</calculatedColumnFormula>
    </tableColumn>
  </tableColumns>
  <tableStyleInfo name="TableStyleMedium2" showFirstColumn="0" showLastColumn="0" showRowStripes="1" showColumnStripes="0"/>
</table>
</file>

<file path=xl/tables/table79.xml><?xml version="1.0" encoding="utf-8"?>
<table xmlns="http://schemas.openxmlformats.org/spreadsheetml/2006/main" id="91" name="Table434711202632386568718392" displayName="Table434711202632386568718392" ref="A39:J50" totalsRowShown="0" headerRowDxfId="1251" tableBorderDxfId="1250">
  <autoFilter ref="A39:J50"/>
  <sortState ref="A40:J50">
    <sortCondition ref="J39:J50"/>
  </sortState>
  <tableColumns count="10">
    <tableColumn id="1" name="Boat Name" dataDxfId="1249"/>
    <tableColumn id="2" name="Boat Owner" dataDxfId="1248">
      <calculatedColumnFormula>VLOOKUP(A40, Boats!A$1:F$144, 2, FALSE)</calculatedColumnFormula>
    </tableColumn>
    <tableColumn id="3" name="Sail Number" dataDxfId="1247">
      <calculatedColumnFormula>VLOOKUP(A40, Boats!A$1:F$144, 3, FALSE)</calculatedColumnFormula>
    </tableColumn>
    <tableColumn id="4" name="Jog PHRF Rating" dataDxfId="1246">
      <calculatedColumnFormula>VLOOKUP(A40, Boats!A$1:F$144, 5, FALSE)</calculatedColumnFormula>
    </tableColumn>
    <tableColumn id="5" name="Finish Time" dataDxfId="1245"/>
    <tableColumn id="6" name="DNF?" dataDxfId="1244"/>
    <tableColumn id="7" name="Elapsed (sec)" dataDxfId="1243">
      <calculatedColumnFormula>IF(ISBLANK(E40), "", (E40-B$37) *24*60*60)</calculatedColumnFormula>
    </tableColumn>
    <tableColumn id="8" name="Handicap" dataDxfId="1242">
      <calculatedColumnFormula>IF(ISBLANK(E40), "", ROUND(B$36*D40, 0))</calculatedColumnFormula>
    </tableColumn>
    <tableColumn id="9" name="Corrected (sec)" dataDxfId="1241">
      <calculatedColumnFormula>IF(ISBLANK(E40),"",G40-H40)</calculatedColumnFormula>
    </tableColumn>
    <tableColumn id="10" name="Place" dataDxfId="1240">
      <calculatedColumnFormula>IF(F40="DNF", $E$36+1, IF(F40="DNS", $E$36+1, IF(F40="DSQ", $E$36+1, IF(F40="DNC", $E$35+1, RANK(I40, I$40:I$50, 1)))))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439" displayName="Table439" ref="A9:J18" totalsRowShown="0" headerRowDxfId="2831" tableBorderDxfId="2830">
  <autoFilter ref="A9:J18"/>
  <sortState ref="A10:J18">
    <sortCondition ref="D9:D18"/>
  </sortState>
  <tableColumns count="10">
    <tableColumn id="1" name="Boat Name" dataDxfId="2829"/>
    <tableColumn id="2" name="Boat Owner" dataDxfId="2828">
      <calculatedColumnFormula>VLOOKUP(A10, Boats!A$1:F$144, 2, FALSE)</calculatedColumnFormula>
    </tableColumn>
    <tableColumn id="3" name="Sail Number" dataDxfId="2827">
      <calculatedColumnFormula>VLOOKUP(A10, Boats!A$1:F$144, 3, FALSE)</calculatedColumnFormula>
    </tableColumn>
    <tableColumn id="4" name="Jog PHRF Rating" dataDxfId="2826">
      <calculatedColumnFormula>VLOOKUP(A10, Boats!A$1:F$144, 5, FALSE)</calculatedColumnFormula>
    </tableColumn>
    <tableColumn id="5" name="Finish Time" dataDxfId="2825"/>
    <tableColumn id="6" name="DNF?" dataDxfId="2824"/>
    <tableColumn id="7" name="Elapsed (sec)" dataDxfId="2823">
      <calculatedColumnFormula>IF(ISBLANK(E10), "", (E10-B$7) *24*60*60)</calculatedColumnFormula>
    </tableColumn>
    <tableColumn id="8" name="Handicap" dataDxfId="2822">
      <calculatedColumnFormula>IF(ISBLANK(E10), "", ROUND(B$6*D10, 0))</calculatedColumnFormula>
    </tableColumn>
    <tableColumn id="9" name="Corrected (sec)" dataDxfId="2821">
      <calculatedColumnFormula>IF(ISBLANK(E10),"",G10-H10)</calculatedColumnFormula>
    </tableColumn>
    <tableColumn id="10" name="Place" dataDxfId="2820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80.xml><?xml version="1.0" encoding="utf-8"?>
<table xmlns="http://schemas.openxmlformats.org/spreadsheetml/2006/main" id="59" name="Table431293515212733394860" displayName="Table431293515212733394860" ref="A9:J20" totalsRowShown="0" headerRowDxfId="1231" tableBorderDxfId="1230">
  <autoFilter ref="A9:J20"/>
  <sortState ref="A10:J20">
    <sortCondition ref="J9:J20"/>
  </sortState>
  <tableColumns count="10">
    <tableColumn id="1" name="Boat Name" dataDxfId="1229"/>
    <tableColumn id="2" name="Boat Owner" dataDxfId="1228">
      <calculatedColumnFormula>VLOOKUP(A10, Boats!A$1:F$144, 2, FALSE)</calculatedColumnFormula>
    </tableColumn>
    <tableColumn id="3" name="Sail Number" dataDxfId="1227">
      <calculatedColumnFormula>VLOOKUP(A10, Boats!A$1:F$144, 3, FALSE)</calculatedColumnFormula>
    </tableColumn>
    <tableColumn id="4" name="Spin PHRF Rating" dataDxfId="1226">
      <calculatedColumnFormula>VLOOKUP(A10, Boats!A$1:F$144, 6, FALSE)</calculatedColumnFormula>
    </tableColumn>
    <tableColumn id="5" name="Finish Time" dataDxfId="1225"/>
    <tableColumn id="6" name="DNF?" dataDxfId="1224"/>
    <tableColumn id="7" name="Elapsed (sec)" dataDxfId="1223">
      <calculatedColumnFormula>IF(ISBLANK(E10), "", (E10-B$7) *24*60*60)</calculatedColumnFormula>
    </tableColumn>
    <tableColumn id="8" name="Handicap" dataDxfId="1222">
      <calculatedColumnFormula>IF(ISBLANK(E10), "", ROUND(B$6*D10, 0))</calculatedColumnFormula>
    </tableColumn>
    <tableColumn id="9" name="Corrected (sec)" dataDxfId="1221">
      <calculatedColumnFormula>IF(ISBLANK(E10),"",G10-H10)</calculatedColumnFormula>
    </tableColumn>
    <tableColumn id="10" name="Place" dataDxfId="1220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81.xml><?xml version="1.0" encoding="utf-8"?>
<table xmlns="http://schemas.openxmlformats.org/spreadsheetml/2006/main" id="60" name="Table43121594616222834404961" displayName="Table43121594616222834404961" ref="A27:J35" totalsRowShown="0" headerRowDxfId="1219" tableBorderDxfId="1218">
  <autoFilter ref="A27:J35"/>
  <sortState ref="A28:J35">
    <sortCondition ref="J27:J35"/>
  </sortState>
  <tableColumns count="10">
    <tableColumn id="1" name="Boat Name" dataDxfId="1217"/>
    <tableColumn id="2" name="Boat Owner" dataDxfId="1216">
      <calculatedColumnFormula>VLOOKUP(A28, Boats!A$1:F$144, 2, FALSE)</calculatedColumnFormula>
    </tableColumn>
    <tableColumn id="3" name="Sail Number" dataDxfId="1215">
      <calculatedColumnFormula>VLOOKUP(A28, Boats!A$1:F$144, 3, FALSE)</calculatedColumnFormula>
    </tableColumn>
    <tableColumn id="4" name="Spin PHRF Rating" dataDxfId="1214">
      <calculatedColumnFormula>VLOOKUP(A28, Boats!A$1:F$144, 6, FALSE)</calculatedColumnFormula>
    </tableColumn>
    <tableColumn id="5" name="Finish Time" dataDxfId="1213"/>
    <tableColumn id="6" name="DNF?" dataDxfId="1212"/>
    <tableColumn id="7" name="Elapsed (sec)" dataDxfId="1211">
      <calculatedColumnFormula>IF(ISBLANK(E28), "", (E28-B$25) *24*60*60)</calculatedColumnFormula>
    </tableColumn>
    <tableColumn id="8" name="Handicap" dataDxfId="1210">
      <calculatedColumnFormula>IF(ISBLANK(E28), "", ROUND(B$24*D28, 0))</calculatedColumnFormula>
    </tableColumn>
    <tableColumn id="9" name="Corrected (sec)" dataDxfId="1209">
      <calculatedColumnFormula>IF(ISBLANK(E28),"",G28-H28)</calculatedColumnFormula>
    </tableColumn>
    <tableColumn id="10" name="Place" dataDxfId="1208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82.xml><?xml version="1.0" encoding="utf-8"?>
<table xmlns="http://schemas.openxmlformats.org/spreadsheetml/2006/main" id="61" name="Table4312151695817232935415062" displayName="Table4312151695817232935415062" ref="A42:J52" totalsRowShown="0" headerRowDxfId="1207" tableBorderDxfId="1206">
  <autoFilter ref="A42:J52"/>
  <sortState ref="A43:J52">
    <sortCondition ref="J42:J52"/>
  </sortState>
  <tableColumns count="10">
    <tableColumn id="1" name="Boat Name" dataDxfId="1205"/>
    <tableColumn id="2" name="Boat Owner" dataDxfId="1204">
      <calculatedColumnFormula>VLOOKUP(A43, Boats!A$1:F$144, 2, FALSE)</calculatedColumnFormula>
    </tableColumn>
    <tableColumn id="3" name="Sail Number" dataDxfId="1203">
      <calculatedColumnFormula>VLOOKUP(A43, Boats!A$1:F$144, 3, FALSE)</calculatedColumnFormula>
    </tableColumn>
    <tableColumn id="4" name="Spin PHRF Rating" dataDxfId="1202">
      <calculatedColumnFormula>VLOOKUP(A43, Boats!A$1:F$144, 6, FALSE)</calculatedColumnFormula>
    </tableColumn>
    <tableColumn id="5" name="Finish Time" dataDxfId="1201"/>
    <tableColumn id="6" name="DNF?" dataDxfId="1200"/>
    <tableColumn id="7" name="Elapsed (sec)" dataDxfId="1199">
      <calculatedColumnFormula>IF(ISBLANK(E43), "", (E43-B$40) *24*60*60)</calculatedColumnFormula>
    </tableColumn>
    <tableColumn id="8" name="Handicap" dataDxfId="1198">
      <calculatedColumnFormula>IF(ISBLANK(E43), "", ROUND(B$39*D43, 0))</calculatedColumnFormula>
    </tableColumn>
    <tableColumn id="9" name="Corrected (sec)" dataDxfId="1197">
      <calculatedColumnFormula>IF(ISBLANK(E43),"",G43-H43)</calculatedColumnFormula>
    </tableColumn>
    <tableColumn id="10" name="Place" dataDxfId="1196">
      <calculatedColumnFormula>IF(F43="DNF", $E$39+1, IF(F43="DNS", $E$39+1, IF(F43="DSQ", $E$39+1, IF(F43="DNC", $E$38+1, RANK(I43, I$43:I$52, 1)))))</calculatedColumnFormula>
    </tableColumn>
  </tableColumns>
  <tableStyleInfo name="TableStyleMedium2" showFirstColumn="0" showLastColumn="0" showRowStripes="1" showColumnStripes="0"/>
</table>
</file>

<file path=xl/tables/table83.xml><?xml version="1.0" encoding="utf-8"?>
<table xmlns="http://schemas.openxmlformats.org/spreadsheetml/2006/main" id="71" name="Table43129351521273339486072" displayName="Table43129351521273339486072" ref="A9:J20" totalsRowShown="0" headerRowDxfId="1187" tableBorderDxfId="1186">
  <autoFilter ref="A9:J20"/>
  <sortState ref="A10:J20">
    <sortCondition ref="J9:J20"/>
  </sortState>
  <tableColumns count="10">
    <tableColumn id="1" name="Boat Name" dataDxfId="1185"/>
    <tableColumn id="2" name="Boat Owner" dataDxfId="1184">
      <calculatedColumnFormula>VLOOKUP(A10, Boats!A$1:F$144, 2, FALSE)</calculatedColumnFormula>
    </tableColumn>
    <tableColumn id="3" name="Sail Number" dataDxfId="1183">
      <calculatedColumnFormula>VLOOKUP(A10, Boats!A$1:F$144, 3, FALSE)</calculatedColumnFormula>
    </tableColumn>
    <tableColumn id="4" name="Spin PHRF Rating" dataDxfId="1182">
      <calculatedColumnFormula>VLOOKUP(A10, Boats!A$1:F$144, 6, FALSE)</calculatedColumnFormula>
    </tableColumn>
    <tableColumn id="5" name="Finish Time" dataDxfId="1181"/>
    <tableColumn id="6" name="DNF?" dataDxfId="1180"/>
    <tableColumn id="7" name="Elapsed (sec)" dataDxfId="1179">
      <calculatedColumnFormula>IF(ISBLANK(E10), "", (E10-B$7) *24*60*60)</calculatedColumnFormula>
    </tableColumn>
    <tableColumn id="8" name="Handicap" dataDxfId="1178">
      <calculatedColumnFormula>IF(ISBLANK(E10), "", ROUND(B$6*D10, 0))</calculatedColumnFormula>
    </tableColumn>
    <tableColumn id="9" name="Corrected (sec)" dataDxfId="1177">
      <calculatedColumnFormula>IF(ISBLANK(E10),"",G10-H10)</calculatedColumnFormula>
    </tableColumn>
    <tableColumn id="10" name="Place" dataDxfId="1176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84.xml><?xml version="1.0" encoding="utf-8"?>
<table xmlns="http://schemas.openxmlformats.org/spreadsheetml/2006/main" id="72" name="Table4312159461622283440496173" displayName="Table4312159461622283440496173" ref="A27:J35" totalsRowShown="0" headerRowDxfId="1175" tableBorderDxfId="1174">
  <autoFilter ref="A27:J35"/>
  <sortState ref="A28:J35">
    <sortCondition ref="J27:J35"/>
  </sortState>
  <tableColumns count="10">
    <tableColumn id="1" name="Boat Name" dataDxfId="1173"/>
    <tableColumn id="2" name="Boat Owner" dataDxfId="1172">
      <calculatedColumnFormula>VLOOKUP(A28, Boats!A$1:F$144, 2, FALSE)</calculatedColumnFormula>
    </tableColumn>
    <tableColumn id="3" name="Sail Number" dataDxfId="1171">
      <calculatedColumnFormula>VLOOKUP(A28, Boats!A$1:F$144, 3, FALSE)</calculatedColumnFormula>
    </tableColumn>
    <tableColumn id="4" name="Spin PHRF Rating" dataDxfId="1170">
      <calculatedColumnFormula>VLOOKUP(A28, Boats!A$1:F$144, 6, FALSE)</calculatedColumnFormula>
    </tableColumn>
    <tableColumn id="5" name="Finish Time" dataDxfId="1169"/>
    <tableColumn id="6" name="DNF?" dataDxfId="1168"/>
    <tableColumn id="7" name="Elapsed (sec)" dataDxfId="1167">
      <calculatedColumnFormula>IF(ISBLANK(E28), "", (E28-B$25) *24*60*60)</calculatedColumnFormula>
    </tableColumn>
    <tableColumn id="8" name="Handicap" dataDxfId="1166">
      <calculatedColumnFormula>IF(ISBLANK(E28), "", ROUND(B$24*D28, 0))</calculatedColumnFormula>
    </tableColumn>
    <tableColumn id="9" name="Corrected (sec)" dataDxfId="1165">
      <calculatedColumnFormula>IF(ISBLANK(E28),"",G28-H28)</calculatedColumnFormula>
    </tableColumn>
    <tableColumn id="10" name="Place" dataDxfId="1164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85.xml><?xml version="1.0" encoding="utf-8"?>
<table xmlns="http://schemas.openxmlformats.org/spreadsheetml/2006/main" id="73" name="Table431215169581723293541506274" displayName="Table431215169581723293541506274" ref="A42:J52" totalsRowShown="0" headerRowDxfId="1163" tableBorderDxfId="1162">
  <autoFilter ref="A42:J52"/>
  <sortState ref="A43:J52">
    <sortCondition ref="J42:J52"/>
  </sortState>
  <tableColumns count="10">
    <tableColumn id="1" name="Boat Name" dataDxfId="1161"/>
    <tableColumn id="2" name="Boat Owner" dataDxfId="1160">
      <calculatedColumnFormula>VLOOKUP(A43, Boats!A$1:F$144, 2, FALSE)</calculatedColumnFormula>
    </tableColumn>
    <tableColumn id="3" name="Sail Number" dataDxfId="1159">
      <calculatedColumnFormula>VLOOKUP(A43, Boats!A$1:F$144, 3, FALSE)</calculatedColumnFormula>
    </tableColumn>
    <tableColumn id="4" name="Spin PHRF Rating" dataDxfId="1158">
      <calculatedColumnFormula>VLOOKUP(A43, Boats!A$1:F$144, 6, FALSE)</calculatedColumnFormula>
    </tableColumn>
    <tableColumn id="5" name="Finish Time" dataDxfId="1157"/>
    <tableColumn id="6" name="DNF?" dataDxfId="1156"/>
    <tableColumn id="7" name="Elapsed (sec)" dataDxfId="1155">
      <calculatedColumnFormula>IF(ISBLANK(E43), "", (E43-B$40) *24*60*60)</calculatedColumnFormula>
    </tableColumn>
    <tableColumn id="8" name="Handicap" dataDxfId="1154">
      <calculatedColumnFormula>IF(ISBLANK(E43), "", ROUND(B$39*D43, 0))</calculatedColumnFormula>
    </tableColumn>
    <tableColumn id="9" name="Corrected (sec)" dataDxfId="1153">
      <calculatedColumnFormula>IF(ISBLANK(E43),"",G43-H43)</calculatedColumnFormula>
    </tableColumn>
    <tableColumn id="10" name="Place" dataDxfId="1152">
      <calculatedColumnFormula>IF(F43="DNF", $E$39+1, IF(F43="DNS", $E$39+1, IF(F43="DSQ", $E$39+1, IF(F43="DNC", $E$38+1, RANK(I43, I$43:I$52, 1)))))</calculatedColumnFormula>
    </tableColumn>
  </tableColumns>
  <tableStyleInfo name="TableStyleMedium2" showFirstColumn="0" showLastColumn="0" showRowStripes="1" showColumnStripes="0"/>
</table>
</file>

<file path=xl/tables/table86.xml><?xml version="1.0" encoding="utf-8"?>
<table xmlns="http://schemas.openxmlformats.org/spreadsheetml/2006/main" id="74" name="Table4312935152127333948607275" displayName="Table4312935152127333948607275" ref="A9:J20" totalsRowShown="0" headerRowDxfId="1143" tableBorderDxfId="1142">
  <autoFilter ref="A9:J20"/>
  <sortState ref="A10:J20">
    <sortCondition ref="J9:J20"/>
  </sortState>
  <tableColumns count="10">
    <tableColumn id="1" name="Boat Name" dataDxfId="1141"/>
    <tableColumn id="2" name="Boat Owner" dataDxfId="1140">
      <calculatedColumnFormula>VLOOKUP(A10, Boats!A$1:F$144, 2, FALSE)</calculatedColumnFormula>
    </tableColumn>
    <tableColumn id="3" name="Sail Number" dataDxfId="1139">
      <calculatedColumnFormula>VLOOKUP(A10, Boats!A$1:F$144, 3, FALSE)</calculatedColumnFormula>
    </tableColumn>
    <tableColumn id="4" name="Spin PHRF Rating" dataDxfId="1138">
      <calculatedColumnFormula>VLOOKUP(A10, Boats!A$1:F$144, 6, FALSE)</calculatedColumnFormula>
    </tableColumn>
    <tableColumn id="5" name="Finish Time" dataDxfId="1137"/>
    <tableColumn id="6" name="DNF?" dataDxfId="1136"/>
    <tableColumn id="7" name="Elapsed (sec)" dataDxfId="1135">
      <calculatedColumnFormula>IF(ISBLANK(E10), "", (E10-B$7) *24*60*60)</calculatedColumnFormula>
    </tableColumn>
    <tableColumn id="8" name="Handicap" dataDxfId="1134">
      <calculatedColumnFormula>IF(ISBLANK(E10), "", ROUND(B$6*D10, 0))</calculatedColumnFormula>
    </tableColumn>
    <tableColumn id="9" name="Corrected (sec)" dataDxfId="1133">
      <calculatedColumnFormula>IF(ISBLANK(E10),"",G10-H10)</calculatedColumnFormula>
    </tableColumn>
    <tableColumn id="10" name="Place" dataDxfId="1132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87.xml><?xml version="1.0" encoding="utf-8"?>
<table xmlns="http://schemas.openxmlformats.org/spreadsheetml/2006/main" id="75" name="Table431215946162228344049617376" displayName="Table431215946162228344049617376" ref="A27:J35" totalsRowShown="0" headerRowDxfId="1131" tableBorderDxfId="1130">
  <autoFilter ref="A27:J35"/>
  <sortState ref="A28:J35">
    <sortCondition ref="J27:J35"/>
  </sortState>
  <tableColumns count="10">
    <tableColumn id="1" name="Boat Name" dataDxfId="1129"/>
    <tableColumn id="2" name="Boat Owner" dataDxfId="1128">
      <calculatedColumnFormula>VLOOKUP(A28, Boats!A$1:F$144, 2, FALSE)</calculatedColumnFormula>
    </tableColumn>
    <tableColumn id="3" name="Sail Number" dataDxfId="1127">
      <calculatedColumnFormula>VLOOKUP(A28, Boats!A$1:F$144, 3, FALSE)</calculatedColumnFormula>
    </tableColumn>
    <tableColumn id="4" name="Spin PHRF Rating" dataDxfId="1126">
      <calculatedColumnFormula>VLOOKUP(A28, Boats!A$1:F$144, 6, FALSE)</calculatedColumnFormula>
    </tableColumn>
    <tableColumn id="5" name="Finish Time" dataDxfId="1125"/>
    <tableColumn id="6" name="DNF?" dataDxfId="1124"/>
    <tableColumn id="7" name="Elapsed (sec)" dataDxfId="1123">
      <calculatedColumnFormula>IF(ISBLANK(E28), "", (E28-B$25) *24*60*60)</calculatedColumnFormula>
    </tableColumn>
    <tableColumn id="8" name="Handicap" dataDxfId="1122">
      <calculatedColumnFormula>IF(ISBLANK(E28), "", ROUND(B$24*D28, 0))</calculatedColumnFormula>
    </tableColumn>
    <tableColumn id="9" name="Corrected (sec)" dataDxfId="1121">
      <calculatedColumnFormula>IF(ISBLANK(E28),"",G28-H28)</calculatedColumnFormula>
    </tableColumn>
    <tableColumn id="10" name="Place" dataDxfId="1120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88.xml><?xml version="1.0" encoding="utf-8"?>
<table xmlns="http://schemas.openxmlformats.org/spreadsheetml/2006/main" id="76" name="Table43121516958172329354150627477" displayName="Table43121516958172329354150627477" ref="A42:J52" totalsRowShown="0" headerRowDxfId="1119" tableBorderDxfId="1118">
  <autoFilter ref="A42:J52"/>
  <sortState ref="A43:J52">
    <sortCondition ref="J42:J52"/>
  </sortState>
  <tableColumns count="10">
    <tableColumn id="1" name="Boat Name" dataDxfId="1117"/>
    <tableColumn id="2" name="Boat Owner" dataDxfId="1116">
      <calculatedColumnFormula>VLOOKUP(A43, Boats!A$1:F$144, 2, FALSE)</calculatedColumnFormula>
    </tableColumn>
    <tableColumn id="3" name="Sail Number" dataDxfId="1115">
      <calculatedColumnFormula>VLOOKUP(A43, Boats!A$1:F$144, 3, FALSE)</calculatedColumnFormula>
    </tableColumn>
    <tableColumn id="4" name="Spin PHRF Rating" dataDxfId="1114">
      <calculatedColumnFormula>VLOOKUP(A43, Boats!A$1:F$144, 6, FALSE)</calculatedColumnFormula>
    </tableColumn>
    <tableColumn id="5" name="Finish Time" dataDxfId="1113"/>
    <tableColumn id="6" name="DNF?" dataDxfId="1112"/>
    <tableColumn id="7" name="Elapsed (sec)" dataDxfId="1111">
      <calculatedColumnFormula>IF(ISBLANK(E43), "", (E43-B$40) *24*60*60)</calculatedColumnFormula>
    </tableColumn>
    <tableColumn id="8" name="Handicap" dataDxfId="1110">
      <calculatedColumnFormula>IF(ISBLANK(E43), "", ROUND(B$39*D43, 0))</calculatedColumnFormula>
    </tableColumn>
    <tableColumn id="9" name="Corrected (sec)" dataDxfId="1109">
      <calculatedColumnFormula>IF(ISBLANK(E43),"",G43-H43)</calculatedColumnFormula>
    </tableColumn>
    <tableColumn id="10" name="Place" dataDxfId="1108">
      <calculatedColumnFormula>IF(F43="DNF", $E$39+1, IF(F43="DNS", $E$39+1, IF(F43="DSQ", $E$39+1, IF(F43="DNC", $E$38+1, RANK(I43, I$43:I$52, 1)))))</calculatedColumnFormula>
    </tableColumn>
  </tableColumns>
  <tableStyleInfo name="TableStyleMedium2" showFirstColumn="0" showLastColumn="0" showRowStripes="1" showColumnStripes="0"/>
</table>
</file>

<file path=xl/tables/table89.xml><?xml version="1.0" encoding="utf-8"?>
<table xmlns="http://schemas.openxmlformats.org/spreadsheetml/2006/main" id="83" name="Table431293515212733394860727584" displayName="Table431293515212733394860727584" ref="A9:J20" totalsRowShown="0" headerRowDxfId="1099" tableBorderDxfId="1098">
  <autoFilter ref="A9:J20"/>
  <sortState ref="A10:J20">
    <sortCondition ref="J9:J20"/>
  </sortState>
  <tableColumns count="10">
    <tableColumn id="1" name="Boat Name" dataDxfId="1097"/>
    <tableColumn id="2" name="Boat Owner" dataDxfId="1096">
      <calculatedColumnFormula>VLOOKUP(A10, Boats!A$1:F$144, 2, FALSE)</calculatedColumnFormula>
    </tableColumn>
    <tableColumn id="3" name="Sail Number" dataDxfId="1095">
      <calculatedColumnFormula>VLOOKUP(A10, Boats!A$1:F$144, 3, FALSE)</calculatedColumnFormula>
    </tableColumn>
    <tableColumn id="4" name="Spin PHRF Rating" dataDxfId="1094">
      <calculatedColumnFormula>VLOOKUP(A10, Boats!A$1:F$144, 6, FALSE)</calculatedColumnFormula>
    </tableColumn>
    <tableColumn id="5" name="Finish Time" dataDxfId="1093"/>
    <tableColumn id="6" name="DNF?" dataDxfId="1092"/>
    <tableColumn id="7" name="Elapsed (sec)" dataDxfId="1091">
      <calculatedColumnFormula>IF(ISBLANK(E10), "", (E10-B$7) *24*60*60)</calculatedColumnFormula>
    </tableColumn>
    <tableColumn id="8" name="Handicap" dataDxfId="1090">
      <calculatedColumnFormula>IF(ISBLANK(E10), "", ROUND(B$6*D10, 0))</calculatedColumnFormula>
    </tableColumn>
    <tableColumn id="9" name="Corrected (sec)" dataDxfId="1089">
      <calculatedColumnFormula>IF(ISBLANK(E10),"",G10-H10)</calculatedColumnFormula>
    </tableColumn>
    <tableColumn id="10" name="Place" dataDxfId="1088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43410" displayName="Table43410" ref="A25:J34" totalsRowShown="0" headerRowDxfId="2819" tableBorderDxfId="2818">
  <autoFilter ref="A25:J34"/>
  <sortState ref="A26:J34">
    <sortCondition ref="D25:D34"/>
  </sortState>
  <tableColumns count="10">
    <tableColumn id="1" name="Boat Name" dataDxfId="2817"/>
    <tableColumn id="2" name="Boat Owner" dataDxfId="2816">
      <calculatedColumnFormula>VLOOKUP(A26, Boats!A$1:F$144, 2, FALSE)</calculatedColumnFormula>
    </tableColumn>
    <tableColumn id="3" name="Sail Number" dataDxfId="2815">
      <calculatedColumnFormula>VLOOKUP(A26, Boats!A$1:F$144, 3, FALSE)</calculatedColumnFormula>
    </tableColumn>
    <tableColumn id="4" name="Jog PHRF Rating" dataDxfId="2814">
      <calculatedColumnFormula>VLOOKUP(A26, Boats!A$1:F$144, 5, FALSE)</calculatedColumnFormula>
    </tableColumn>
    <tableColumn id="5" name="Finish Time" dataDxfId="2813"/>
    <tableColumn id="6" name="DNF?" dataDxfId="2812"/>
    <tableColumn id="7" name="Elapsed (sec)" dataDxfId="2811">
      <calculatedColumnFormula>IF(ISBLANK(E26), "", (E26-B$23) *24*60*60)</calculatedColumnFormula>
    </tableColumn>
    <tableColumn id="8" name="Handicap" dataDxfId="2810">
      <calculatedColumnFormula>IF(ISBLANK(E26), "", ROUND(B$22*D26, 0))</calculatedColumnFormula>
    </tableColumn>
    <tableColumn id="9" name="Corrected (sec)" dataDxfId="2809">
      <calculatedColumnFormula>IF(ISBLANK(E26),"",G26-H26)</calculatedColumnFormula>
    </tableColumn>
    <tableColumn id="10" name="Place" dataDxfId="2808">
      <calculatedColumnFormula>IF(F26="DNF", $E$22+1, IF(F26="DNS", $E$22+1, IF(F26="DSQ", $E$22+1, IF(F26="DNC", $E$21+1, RANK(I26, I$26:I$34, 1)))))</calculatedColumnFormula>
    </tableColumn>
  </tableColumns>
  <tableStyleInfo name="TableStyleMedium2" showFirstColumn="0" showLastColumn="0" showRowStripes="1" showColumnStripes="0"/>
</table>
</file>

<file path=xl/tables/table90.xml><?xml version="1.0" encoding="utf-8"?>
<table xmlns="http://schemas.openxmlformats.org/spreadsheetml/2006/main" id="84" name="Table43121594616222834404961737685" displayName="Table43121594616222834404961737685" ref="A27:J35" totalsRowShown="0" headerRowDxfId="1087" tableBorderDxfId="1086">
  <autoFilter ref="A27:J35"/>
  <sortState ref="A28:J35">
    <sortCondition ref="J27:J35"/>
  </sortState>
  <tableColumns count="10">
    <tableColumn id="1" name="Boat Name" dataDxfId="1085"/>
    <tableColumn id="2" name="Boat Owner" dataDxfId="1084">
      <calculatedColumnFormula>VLOOKUP(A28, Boats!A$1:F$144, 2, FALSE)</calculatedColumnFormula>
    </tableColumn>
    <tableColumn id="3" name="Sail Number" dataDxfId="1083">
      <calculatedColumnFormula>VLOOKUP(A28, Boats!A$1:F$144, 3, FALSE)</calculatedColumnFormula>
    </tableColumn>
    <tableColumn id="4" name="Spin PHRF Rating" dataDxfId="1082">
      <calculatedColumnFormula>VLOOKUP(A28, Boats!A$1:F$144, 6, FALSE)</calculatedColumnFormula>
    </tableColumn>
    <tableColumn id="5" name="Finish Time" dataDxfId="1081"/>
    <tableColumn id="6" name="DNF?" dataDxfId="1080"/>
    <tableColumn id="7" name="Elapsed (sec)" dataDxfId="1079">
      <calculatedColumnFormula>IF(ISBLANK(E28), "", (E28-B$25) *24*60*60)</calculatedColumnFormula>
    </tableColumn>
    <tableColumn id="8" name="Handicap" dataDxfId="1078">
      <calculatedColumnFormula>IF(ISBLANK(E28), "", ROUND(B$24*D28, 0))</calculatedColumnFormula>
    </tableColumn>
    <tableColumn id="9" name="Corrected (sec)" dataDxfId="1077">
      <calculatedColumnFormula>IF(ISBLANK(E28),"",G28-H28)</calculatedColumnFormula>
    </tableColumn>
    <tableColumn id="10" name="Place" dataDxfId="1076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91.xml><?xml version="1.0" encoding="utf-8"?>
<table xmlns="http://schemas.openxmlformats.org/spreadsheetml/2006/main" id="85" name="Table4312151695817232935415062747786" displayName="Table4312151695817232935415062747786" ref="A42:J52" totalsRowShown="0" headerRowDxfId="1075" tableBorderDxfId="1074">
  <autoFilter ref="A42:J52"/>
  <sortState ref="A43:J52">
    <sortCondition ref="J42:J52"/>
  </sortState>
  <tableColumns count="10">
    <tableColumn id="1" name="Boat Name" dataDxfId="1073"/>
    <tableColumn id="2" name="Boat Owner" dataDxfId="1072">
      <calculatedColumnFormula>VLOOKUP(A43, Boats!A$1:F$144, 2, FALSE)</calculatedColumnFormula>
    </tableColumn>
    <tableColumn id="3" name="Sail Number" dataDxfId="1071">
      <calculatedColumnFormula>VLOOKUP(A43, Boats!A$1:F$144, 3, FALSE)</calculatedColumnFormula>
    </tableColumn>
    <tableColumn id="4" name="Spin PHRF Rating" dataDxfId="1070">
      <calculatedColumnFormula>VLOOKUP(A43, Boats!A$1:F$144, 6, FALSE)</calculatedColumnFormula>
    </tableColumn>
    <tableColumn id="5" name="Finish Time" dataDxfId="1069"/>
    <tableColumn id="6" name="DNF?" dataDxfId="1068"/>
    <tableColumn id="7" name="Elapsed (sec)" dataDxfId="1067">
      <calculatedColumnFormula>IF(ISBLANK(E43), "", (E43-B$40) *24*60*60)</calculatedColumnFormula>
    </tableColumn>
    <tableColumn id="8" name="Handicap" dataDxfId="1066">
      <calculatedColumnFormula>IF(ISBLANK(E43), "", ROUND(B$39*D43, 0))</calculatedColumnFormula>
    </tableColumn>
    <tableColumn id="9" name="Corrected (sec)" dataDxfId="1065">
      <calculatedColumnFormula>IF(ISBLANK(E43),"",G43-H43)</calculatedColumnFormula>
    </tableColumn>
    <tableColumn id="10" name="Place" dataDxfId="1064">
      <calculatedColumnFormula>IF(F43="DNF", $E$39+1, IF(F43="DNS", $E$39+1, IF(F43="DSQ", $E$39+1, IF(F43="DNC", $E$38+1, RANK(I43, I$43:I$52, 1)))))</calculatedColumnFormula>
    </tableColumn>
  </tableColumns>
  <tableStyleInfo name="TableStyleMedium2" showFirstColumn="0" showLastColumn="0" showRowStripes="1" showColumnStripes="0"/>
</table>
</file>

<file path=xl/tables/table92.xml><?xml version="1.0" encoding="utf-8"?>
<table xmlns="http://schemas.openxmlformats.org/spreadsheetml/2006/main" id="86" name="Table43129351521273339486072758487" displayName="Table43129351521273339486072758487" ref="A9:J20" totalsRowShown="0" headerRowDxfId="1055" tableBorderDxfId="1054">
  <autoFilter ref="A9:J20"/>
  <sortState ref="A10:J20">
    <sortCondition ref="J9:J20"/>
  </sortState>
  <tableColumns count="10">
    <tableColumn id="1" name="Boat Name" dataDxfId="1053"/>
    <tableColumn id="2" name="Boat Owner" dataDxfId="1052">
      <calculatedColumnFormula>VLOOKUP(A10, Boats!A$1:F$144, 2, FALSE)</calculatedColumnFormula>
    </tableColumn>
    <tableColumn id="3" name="Sail Number" dataDxfId="1051">
      <calculatedColumnFormula>VLOOKUP(A10, Boats!A$1:F$144, 3, FALSE)</calculatedColumnFormula>
    </tableColumn>
    <tableColumn id="4" name="Spin PHRF Rating" dataDxfId="1050">
      <calculatedColumnFormula>VLOOKUP(A10, Boats!A$1:F$144, 6, FALSE)</calculatedColumnFormula>
    </tableColumn>
    <tableColumn id="5" name="Finish Time" dataDxfId="1049"/>
    <tableColumn id="6" name="DNF?" dataDxfId="1048"/>
    <tableColumn id="7" name="Elapsed (sec)" dataDxfId="1047">
      <calculatedColumnFormula>IF(ISBLANK(E10), "", (E10-B$7) *24*60*60)</calculatedColumnFormula>
    </tableColumn>
    <tableColumn id="8" name="Handicap" dataDxfId="1046">
      <calculatedColumnFormula>IF(ISBLANK(E10), "", ROUND(B$6*D10, 0))</calculatedColumnFormula>
    </tableColumn>
    <tableColumn id="9" name="Corrected (sec)" dataDxfId="1045">
      <calculatedColumnFormula>IF(ISBLANK(E10),"",G10-H10)</calculatedColumnFormula>
    </tableColumn>
    <tableColumn id="10" name="Place" dataDxfId="1044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93.xml><?xml version="1.0" encoding="utf-8"?>
<table xmlns="http://schemas.openxmlformats.org/spreadsheetml/2006/main" id="87" name="Table4312159461622283440496173768588" displayName="Table4312159461622283440496173768588" ref="A27:J35" totalsRowShown="0" headerRowDxfId="1043" tableBorderDxfId="1042">
  <autoFilter ref="A27:J35"/>
  <sortState ref="A28:J35">
    <sortCondition ref="J27:J35"/>
  </sortState>
  <tableColumns count="10">
    <tableColumn id="1" name="Boat Name" dataDxfId="1041"/>
    <tableColumn id="2" name="Boat Owner" dataDxfId="1040">
      <calculatedColumnFormula>VLOOKUP(A28, Boats!A$1:F$144, 2, FALSE)</calculatedColumnFormula>
    </tableColumn>
    <tableColumn id="3" name="Sail Number" dataDxfId="1039">
      <calculatedColumnFormula>VLOOKUP(A28, Boats!A$1:F$144, 3, FALSE)</calculatedColumnFormula>
    </tableColumn>
    <tableColumn id="4" name="Spin PHRF Rating" dataDxfId="1038">
      <calculatedColumnFormula>VLOOKUP(A28, Boats!A$1:F$144, 6, FALSE)</calculatedColumnFormula>
    </tableColumn>
    <tableColumn id="5" name="Finish Time" dataDxfId="1037"/>
    <tableColumn id="6" name="DNF?" dataDxfId="1036"/>
    <tableColumn id="7" name="Elapsed (sec)" dataDxfId="1035">
      <calculatedColumnFormula>IF(ISBLANK(E28), "", (E28-B$25) *24*60*60)</calculatedColumnFormula>
    </tableColumn>
    <tableColumn id="8" name="Handicap" dataDxfId="1034">
      <calculatedColumnFormula>IF(ISBLANK(E28), "", ROUND(B$24*D28, 0))</calculatedColumnFormula>
    </tableColumn>
    <tableColumn id="9" name="Corrected (sec)" dataDxfId="1033">
      <calculatedColumnFormula>IF(ISBLANK(E28),"",G28-H28)</calculatedColumnFormula>
    </tableColumn>
    <tableColumn id="10" name="Place" dataDxfId="1032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94.xml><?xml version="1.0" encoding="utf-8"?>
<table xmlns="http://schemas.openxmlformats.org/spreadsheetml/2006/main" id="88" name="Table431215169581723293541506274778689" displayName="Table431215169581723293541506274778689" ref="A42:J52" totalsRowShown="0" headerRowDxfId="1031" tableBorderDxfId="1030">
  <autoFilter ref="A42:J52"/>
  <sortState ref="A43:J52">
    <sortCondition ref="J42:J52"/>
  </sortState>
  <tableColumns count="10">
    <tableColumn id="1" name="Boat Name" dataDxfId="1029"/>
    <tableColumn id="2" name="Boat Owner" dataDxfId="1028">
      <calculatedColumnFormula>VLOOKUP(A43, Boats!A$1:F$144, 2, FALSE)</calculatedColumnFormula>
    </tableColumn>
    <tableColumn id="3" name="Sail Number" dataDxfId="1027">
      <calculatedColumnFormula>VLOOKUP(A43, Boats!A$1:F$144, 3, FALSE)</calculatedColumnFormula>
    </tableColumn>
    <tableColumn id="4" name="Spin PHRF Rating" dataDxfId="1026">
      <calculatedColumnFormula>VLOOKUP(A43, Boats!A$1:F$144, 6, FALSE)</calculatedColumnFormula>
    </tableColumn>
    <tableColumn id="5" name="Finish Time" dataDxfId="1025"/>
    <tableColumn id="6" name="DNF?" dataDxfId="1024"/>
    <tableColumn id="7" name="Elapsed (sec)" dataDxfId="1023">
      <calculatedColumnFormula>IF(ISBLANK(E43), "", (E43-B$40) *24*60*60)</calculatedColumnFormula>
    </tableColumn>
    <tableColumn id="8" name="Handicap" dataDxfId="1022">
      <calculatedColumnFormula>IF(ISBLANK(E43), "", ROUND(B$39*D43, 0))</calculatedColumnFormula>
    </tableColumn>
    <tableColumn id="9" name="Corrected (sec)" dataDxfId="1021">
      <calculatedColumnFormula>IF(ISBLANK(E43),"",G43-H43)</calculatedColumnFormula>
    </tableColumn>
    <tableColumn id="10" name="Place" dataDxfId="1020">
      <calculatedColumnFormula>IF(F43="DNF", $E$39+1, IF(F43="DNS", $E$39+1, IF(F43="DSQ", $E$39+1, IF(F43="DNC", $E$38+1, RANK(I43, I$43:I$52, 1)))))</calculatedColumnFormula>
    </tableColumn>
  </tableColumns>
  <tableStyleInfo name="TableStyleMedium2" showFirstColumn="0" showLastColumn="0" showRowStripes="1" showColumnStripes="0"/>
</table>
</file>

<file path=xl/tables/table95.xml><?xml version="1.0" encoding="utf-8"?>
<table xmlns="http://schemas.openxmlformats.org/spreadsheetml/2006/main" id="95" name="Table4312935152127333948607275848796" displayName="Table4312935152127333948607275848796" ref="A9:J20" totalsRowShown="0" headerRowDxfId="1011" tableBorderDxfId="1010">
  <autoFilter ref="A9:J20"/>
  <sortState ref="A10:J20">
    <sortCondition ref="J9:J20"/>
  </sortState>
  <tableColumns count="10">
    <tableColumn id="1" name="Boat Name" dataDxfId="1009"/>
    <tableColumn id="2" name="Boat Owner" dataDxfId="1008">
      <calculatedColumnFormula>VLOOKUP(A10, Boats!A$1:F$144, 2, FALSE)</calculatedColumnFormula>
    </tableColumn>
    <tableColumn id="3" name="Sail Number" dataDxfId="1007">
      <calculatedColumnFormula>VLOOKUP(A10, Boats!A$1:F$144, 3, FALSE)</calculatedColumnFormula>
    </tableColumn>
    <tableColumn id="4" name="Spin PHRF Rating" dataDxfId="1006">
      <calculatedColumnFormula>VLOOKUP(A10, Boats!A$1:F$144, 6, FALSE)</calculatedColumnFormula>
    </tableColumn>
    <tableColumn id="5" name="Finish Time" dataDxfId="1005"/>
    <tableColumn id="6" name="DNF?" dataDxfId="1004"/>
    <tableColumn id="7" name="Elapsed (sec)" dataDxfId="1003">
      <calculatedColumnFormula>IF(ISBLANK(E10), "", (E10-B$7) *24*60*60)</calculatedColumnFormula>
    </tableColumn>
    <tableColumn id="8" name="Handicap" dataDxfId="1002">
      <calculatedColumnFormula>IF(ISBLANK(E10), "", ROUND(B$6*D10, 0))</calculatedColumnFormula>
    </tableColumn>
    <tableColumn id="9" name="Corrected (sec)" dataDxfId="1001">
      <calculatedColumnFormula>IF(ISBLANK(E10),"",G10-H10)</calculatedColumnFormula>
    </tableColumn>
    <tableColumn id="10" name="Place" dataDxfId="1000">
      <calculatedColumnFormula>IF(F10="DNF", $E$6+1, IF(F10="DNS", $E$6+1, IF(F10="DSQ", $E$6+1, IF(F10="DNC", $E$5+1, RANK(I10, I$10:I$20, 1)))))</calculatedColumnFormula>
    </tableColumn>
  </tableColumns>
  <tableStyleInfo name="TableStyleMedium2" showFirstColumn="0" showLastColumn="0" showRowStripes="1" showColumnStripes="0"/>
</table>
</file>

<file path=xl/tables/table96.xml><?xml version="1.0" encoding="utf-8"?>
<table xmlns="http://schemas.openxmlformats.org/spreadsheetml/2006/main" id="96" name="Table431215946162228344049617376858897" displayName="Table431215946162228344049617376858897" ref="A27:J35" totalsRowShown="0" headerRowDxfId="999" tableBorderDxfId="998">
  <autoFilter ref="A27:J35"/>
  <sortState ref="A28:J35">
    <sortCondition ref="J27:J35"/>
  </sortState>
  <tableColumns count="10">
    <tableColumn id="1" name="Boat Name" dataDxfId="997"/>
    <tableColumn id="2" name="Boat Owner" dataDxfId="996">
      <calculatedColumnFormula>VLOOKUP(A28, Boats!A$1:F$144, 2, FALSE)</calculatedColumnFormula>
    </tableColumn>
    <tableColumn id="3" name="Sail Number" dataDxfId="995">
      <calculatedColumnFormula>VLOOKUP(A28, Boats!A$1:F$144, 3, FALSE)</calculatedColumnFormula>
    </tableColumn>
    <tableColumn id="4" name="Spin PHRF Rating" dataDxfId="994">
      <calculatedColumnFormula>VLOOKUP(A28, Boats!A$1:F$144, 6, FALSE)</calculatedColumnFormula>
    </tableColumn>
    <tableColumn id="5" name="Finish Time" dataDxfId="993"/>
    <tableColumn id="6" name="DNF?" dataDxfId="992"/>
    <tableColumn id="7" name="Elapsed (sec)" dataDxfId="991">
      <calculatedColumnFormula>IF(ISBLANK(E28), "", (E28-B$25) *24*60*60)</calculatedColumnFormula>
    </tableColumn>
    <tableColumn id="8" name="Handicap" dataDxfId="990">
      <calculatedColumnFormula>IF(ISBLANK(E28), "", ROUND(B$24*D28, 0))</calculatedColumnFormula>
    </tableColumn>
    <tableColumn id="9" name="Corrected (sec)" dataDxfId="989">
      <calculatedColumnFormula>IF(ISBLANK(E28),"",G28-H28)</calculatedColumnFormula>
    </tableColumn>
    <tableColumn id="10" name="Place" dataDxfId="988">
      <calculatedColumnFormula>IF(F28="DNF", $E$24+1, IF(F28="DNS", $E$24+1, IF(F28="DSQ", $E$24+1, IF(F28="DNC", $E$23+1, RANK(I28, I$28:I$35, 1)))))</calculatedColumnFormula>
    </tableColumn>
  </tableColumns>
  <tableStyleInfo name="TableStyleMedium2" showFirstColumn="0" showLastColumn="0" showRowStripes="1" showColumnStripes="0"/>
</table>
</file>

<file path=xl/tables/table97.xml><?xml version="1.0" encoding="utf-8"?>
<table xmlns="http://schemas.openxmlformats.org/spreadsheetml/2006/main" id="97" name="Table43121516958172329354150627477868998" displayName="Table43121516958172329354150627477868998" ref="A42:J52" totalsRowShown="0" headerRowDxfId="987" tableBorderDxfId="986">
  <autoFilter ref="A42:J52"/>
  <sortState ref="A43:J52">
    <sortCondition ref="J42:J52"/>
  </sortState>
  <tableColumns count="10">
    <tableColumn id="1" name="Boat Name" dataDxfId="985"/>
    <tableColumn id="2" name="Boat Owner" dataDxfId="984">
      <calculatedColumnFormula>VLOOKUP(A43, Boats!A$1:F$144, 2, FALSE)</calculatedColumnFormula>
    </tableColumn>
    <tableColumn id="3" name="Sail Number" dataDxfId="983">
      <calculatedColumnFormula>VLOOKUP(A43, Boats!A$1:F$144, 3, FALSE)</calculatedColumnFormula>
    </tableColumn>
    <tableColumn id="4" name="Spin PHRF Rating" dataDxfId="982">
      <calculatedColumnFormula>VLOOKUP(A43, Boats!A$1:F$144, 6, FALSE)</calculatedColumnFormula>
    </tableColumn>
    <tableColumn id="5" name="Finish Time" dataDxfId="981"/>
    <tableColumn id="6" name="DNF?" dataDxfId="980"/>
    <tableColumn id="7" name="Elapsed (sec)" dataDxfId="979">
      <calculatedColumnFormula>IF(ISBLANK(E43), "", (E43-B$40) *24*60*60)</calculatedColumnFormula>
    </tableColumn>
    <tableColumn id="8" name="Handicap" dataDxfId="978">
      <calculatedColumnFormula>IF(ISBLANK(E43), "", ROUND(B$39*D43, 0))</calculatedColumnFormula>
    </tableColumn>
    <tableColumn id="9" name="Corrected (sec)" dataDxfId="977">
      <calculatedColumnFormula>IF(ISBLANK(E43),"",G43-H43)</calculatedColumnFormula>
    </tableColumn>
    <tableColumn id="10" name="Place" dataDxfId="976">
      <calculatedColumnFormula>IF(F43="DNF", $E$39+1, IF(F43="DNS", $E$39+1, IF(F43="DSQ", $E$39+1, IF(F43="DNC", $E$38+1, RANK(I43, I$43:I$52, 1)))))</calculatedColumnFormula>
    </tableColumn>
  </tableColumns>
  <tableStyleInfo name="TableStyleMedium2" showFirstColumn="0" showLastColumn="0" showRowStripes="1" showColumnStripes="0"/>
</table>
</file>

<file path=xl/tables/table98.xml><?xml version="1.0" encoding="utf-8"?>
<table xmlns="http://schemas.openxmlformats.org/spreadsheetml/2006/main" id="98" name="Table43918243036636669819099" displayName="Table43918243036636669819099" ref="A9:J18" totalsRowShown="0" headerRowDxfId="915" tableBorderDxfId="914">
  <autoFilter ref="A9:J18"/>
  <sortState ref="A10:J18">
    <sortCondition ref="J9:J18"/>
  </sortState>
  <tableColumns count="10">
    <tableColumn id="1" name="Boat Name" dataDxfId="913"/>
    <tableColumn id="2" name="Boat Owner" dataDxfId="912">
      <calculatedColumnFormula>VLOOKUP(A10, Boats!A$1:F$144, 2, FALSE)</calculatedColumnFormula>
    </tableColumn>
    <tableColumn id="3" name="Sail Number" dataDxfId="911">
      <calculatedColumnFormula>VLOOKUP(A10, Boats!A$1:F$144, 3, FALSE)</calculatedColumnFormula>
    </tableColumn>
    <tableColumn id="4" name="Jog PHRF Rating" dataDxfId="910">
      <calculatedColumnFormula>VLOOKUP(A10, Boats!A$1:F$144, 5, FALSE)</calculatedColumnFormula>
    </tableColumn>
    <tableColumn id="5" name="Finish Time" dataDxfId="909"/>
    <tableColumn id="6" name="DNF?" dataDxfId="908"/>
    <tableColumn id="7" name="Elapsed (sec)" dataDxfId="907">
      <calculatedColumnFormula>IF(ISBLANK(E10), "", (E10-B$7) *24*60*60)</calculatedColumnFormula>
    </tableColumn>
    <tableColumn id="8" name="Handicap" dataDxfId="906">
      <calculatedColumnFormula>IF(ISBLANK(E10), "", ROUND(B$6*D10, 0))</calculatedColumnFormula>
    </tableColumn>
    <tableColumn id="9" name="Corrected (sec)" dataDxfId="905">
      <calculatedColumnFormula>IF(ISBLANK(E10),"",G10-H10)</calculatedColumnFormula>
    </tableColumn>
    <tableColumn id="10" name="Place" dataDxfId="904">
      <calculatedColumnFormula>IF(F10="DNF", $E$6+1, IF(F10="DNS", $E$6+1, IF(F10="DSQ", $E$6+1, IF(F10="DNC", $E$5+1, RANK(I10, I$10:I$18, 1)))))</calculatedColumnFormula>
    </tableColumn>
  </tableColumns>
  <tableStyleInfo name="TableStyleMedium2" showFirstColumn="0" showLastColumn="0" showRowStripes="1" showColumnStripes="0"/>
</table>
</file>

<file path=xl/tables/table99.xml><?xml version="1.0" encoding="utf-8"?>
<table xmlns="http://schemas.openxmlformats.org/spreadsheetml/2006/main" id="99" name="Table43410192531376467708291100" displayName="Table43410192531376467708291100" ref="A25:J32" totalsRowShown="0" headerRowDxfId="903" tableBorderDxfId="902">
  <autoFilter ref="A25:J32"/>
  <sortState ref="A26:J32">
    <sortCondition ref="J25:J32"/>
  </sortState>
  <tableColumns count="10">
    <tableColumn id="1" name="Boat Name" dataDxfId="901"/>
    <tableColumn id="2" name="Boat Owner" dataDxfId="900">
      <calculatedColumnFormula>VLOOKUP(A26, Boats!A$1:F$144, 2, FALSE)</calculatedColumnFormula>
    </tableColumn>
    <tableColumn id="3" name="Sail Number" dataDxfId="899">
      <calculatedColumnFormula>VLOOKUP(A26, Boats!A$1:F$144, 3, FALSE)</calculatedColumnFormula>
    </tableColumn>
    <tableColumn id="4" name="Jog PHRF Rating" dataDxfId="898">
      <calculatedColumnFormula>VLOOKUP(A26, Boats!A$1:F$144, 5, FALSE)</calculatedColumnFormula>
    </tableColumn>
    <tableColumn id="5" name="Finish Time" dataDxfId="897"/>
    <tableColumn id="6" name="DNF?" dataDxfId="896"/>
    <tableColumn id="7" name="Elapsed (sec)" dataDxfId="895">
      <calculatedColumnFormula>IF(ISBLANK(E26), "", (E26-B$23) *24*60*60)</calculatedColumnFormula>
    </tableColumn>
    <tableColumn id="8" name="Handicap" dataDxfId="894">
      <calculatedColumnFormula>IF(ISBLANK(E26), "", ROUND(B$22*D26, 0))</calculatedColumnFormula>
    </tableColumn>
    <tableColumn id="9" name="Corrected (sec)" dataDxfId="893">
      <calculatedColumnFormula>IF(ISBLANK(E26),"",G26-H26)</calculatedColumnFormula>
    </tableColumn>
    <tableColumn id="10" name="Place" dataDxfId="892">
      <calculatedColumnFormula>IF(F26="DNF", $E$22+1, IF(F26="DNS", $E$22+1, IF(F26="DSQ", $E$22+1, IF(F26="DNC", $E$21+1, RANK(I26, I$26:I$32, 1)))))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Relationship Id="rId6" Type="http://schemas.openxmlformats.org/officeDocument/2006/relationships/comments" Target="../comments8.xml"/><Relationship Id="rId5" Type="http://schemas.openxmlformats.org/officeDocument/2006/relationships/table" Target="../tables/table25.xml"/><Relationship Id="rId4" Type="http://schemas.openxmlformats.org/officeDocument/2006/relationships/table" Target="../tables/table2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Relationship Id="rId6" Type="http://schemas.openxmlformats.org/officeDocument/2006/relationships/comments" Target="../comments9.xml"/><Relationship Id="rId5" Type="http://schemas.openxmlformats.org/officeDocument/2006/relationships/table" Target="../tables/table28.xml"/><Relationship Id="rId4" Type="http://schemas.openxmlformats.org/officeDocument/2006/relationships/table" Target="../tables/table2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9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Relationship Id="rId6" Type="http://schemas.openxmlformats.org/officeDocument/2006/relationships/comments" Target="../comments10.xml"/><Relationship Id="rId5" Type="http://schemas.openxmlformats.org/officeDocument/2006/relationships/table" Target="../tables/table31.xml"/><Relationship Id="rId4" Type="http://schemas.openxmlformats.org/officeDocument/2006/relationships/table" Target="../tables/table30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11.xml"/><Relationship Id="rId5" Type="http://schemas.openxmlformats.org/officeDocument/2006/relationships/table" Target="../tables/table34.xml"/><Relationship Id="rId4" Type="http://schemas.openxmlformats.org/officeDocument/2006/relationships/table" Target="../tables/table3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5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Relationship Id="rId6" Type="http://schemas.openxmlformats.org/officeDocument/2006/relationships/comments" Target="../comments12.xml"/><Relationship Id="rId5" Type="http://schemas.openxmlformats.org/officeDocument/2006/relationships/table" Target="../tables/table37.xml"/><Relationship Id="rId4" Type="http://schemas.openxmlformats.org/officeDocument/2006/relationships/table" Target="../tables/table36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8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Relationship Id="rId6" Type="http://schemas.openxmlformats.org/officeDocument/2006/relationships/comments" Target="../comments13.xml"/><Relationship Id="rId5" Type="http://schemas.openxmlformats.org/officeDocument/2006/relationships/table" Target="../tables/table40.xml"/><Relationship Id="rId4" Type="http://schemas.openxmlformats.org/officeDocument/2006/relationships/table" Target="../tables/table39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Relationship Id="rId6" Type="http://schemas.openxmlformats.org/officeDocument/2006/relationships/comments" Target="../comments14.xml"/><Relationship Id="rId5" Type="http://schemas.openxmlformats.org/officeDocument/2006/relationships/table" Target="../tables/table43.xml"/><Relationship Id="rId4" Type="http://schemas.openxmlformats.org/officeDocument/2006/relationships/table" Target="../tables/table4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4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Relationship Id="rId6" Type="http://schemas.openxmlformats.org/officeDocument/2006/relationships/comments" Target="../comments15.xml"/><Relationship Id="rId5" Type="http://schemas.openxmlformats.org/officeDocument/2006/relationships/table" Target="../tables/table46.xml"/><Relationship Id="rId4" Type="http://schemas.openxmlformats.org/officeDocument/2006/relationships/table" Target="../tables/table4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7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Relationship Id="rId6" Type="http://schemas.openxmlformats.org/officeDocument/2006/relationships/comments" Target="../comments16.xml"/><Relationship Id="rId5" Type="http://schemas.openxmlformats.org/officeDocument/2006/relationships/table" Target="../tables/table49.xml"/><Relationship Id="rId4" Type="http://schemas.openxmlformats.org/officeDocument/2006/relationships/table" Target="../tables/table48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0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Relationship Id="rId6" Type="http://schemas.openxmlformats.org/officeDocument/2006/relationships/comments" Target="../comments17.xml"/><Relationship Id="rId5" Type="http://schemas.openxmlformats.org/officeDocument/2006/relationships/table" Target="../tables/table52.xml"/><Relationship Id="rId4" Type="http://schemas.openxmlformats.org/officeDocument/2006/relationships/table" Target="../tables/table5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3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Relationship Id="rId6" Type="http://schemas.openxmlformats.org/officeDocument/2006/relationships/comments" Target="../comments18.xml"/><Relationship Id="rId5" Type="http://schemas.openxmlformats.org/officeDocument/2006/relationships/table" Target="../tables/table55.xml"/><Relationship Id="rId4" Type="http://schemas.openxmlformats.org/officeDocument/2006/relationships/table" Target="../tables/table54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6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Relationship Id="rId6" Type="http://schemas.openxmlformats.org/officeDocument/2006/relationships/comments" Target="../comments19.xml"/><Relationship Id="rId5" Type="http://schemas.openxmlformats.org/officeDocument/2006/relationships/table" Target="../tables/table58.xml"/><Relationship Id="rId4" Type="http://schemas.openxmlformats.org/officeDocument/2006/relationships/table" Target="../tables/table57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9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Relationship Id="rId6" Type="http://schemas.openxmlformats.org/officeDocument/2006/relationships/comments" Target="../comments20.xml"/><Relationship Id="rId5" Type="http://schemas.openxmlformats.org/officeDocument/2006/relationships/table" Target="../tables/table61.xml"/><Relationship Id="rId4" Type="http://schemas.openxmlformats.org/officeDocument/2006/relationships/table" Target="../tables/table60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2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Relationship Id="rId6" Type="http://schemas.openxmlformats.org/officeDocument/2006/relationships/comments" Target="../comments21.xml"/><Relationship Id="rId5" Type="http://schemas.openxmlformats.org/officeDocument/2006/relationships/table" Target="../tables/table64.xml"/><Relationship Id="rId4" Type="http://schemas.openxmlformats.org/officeDocument/2006/relationships/table" Target="../tables/table63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5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Relationship Id="rId6" Type="http://schemas.openxmlformats.org/officeDocument/2006/relationships/comments" Target="../comments22.xml"/><Relationship Id="rId5" Type="http://schemas.openxmlformats.org/officeDocument/2006/relationships/table" Target="../tables/table67.xml"/><Relationship Id="rId4" Type="http://schemas.openxmlformats.org/officeDocument/2006/relationships/table" Target="../tables/table66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8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Relationship Id="rId6" Type="http://schemas.openxmlformats.org/officeDocument/2006/relationships/comments" Target="../comments23.xml"/><Relationship Id="rId5" Type="http://schemas.openxmlformats.org/officeDocument/2006/relationships/table" Target="../tables/table70.xml"/><Relationship Id="rId4" Type="http://schemas.openxmlformats.org/officeDocument/2006/relationships/table" Target="../tables/table69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1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5.bin"/><Relationship Id="rId6" Type="http://schemas.openxmlformats.org/officeDocument/2006/relationships/comments" Target="../comments24.xml"/><Relationship Id="rId5" Type="http://schemas.openxmlformats.org/officeDocument/2006/relationships/table" Target="../tables/table73.xml"/><Relationship Id="rId4" Type="http://schemas.openxmlformats.org/officeDocument/2006/relationships/table" Target="../tables/table72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4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6.bin"/><Relationship Id="rId6" Type="http://schemas.openxmlformats.org/officeDocument/2006/relationships/comments" Target="../comments25.xml"/><Relationship Id="rId5" Type="http://schemas.openxmlformats.org/officeDocument/2006/relationships/table" Target="../tables/table76.xml"/><Relationship Id="rId4" Type="http://schemas.openxmlformats.org/officeDocument/2006/relationships/table" Target="../tables/table7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7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7.bin"/><Relationship Id="rId6" Type="http://schemas.openxmlformats.org/officeDocument/2006/relationships/comments" Target="../comments26.xml"/><Relationship Id="rId5" Type="http://schemas.openxmlformats.org/officeDocument/2006/relationships/table" Target="../tables/table79.xml"/><Relationship Id="rId4" Type="http://schemas.openxmlformats.org/officeDocument/2006/relationships/table" Target="../tables/table78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0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8.bin"/><Relationship Id="rId6" Type="http://schemas.openxmlformats.org/officeDocument/2006/relationships/comments" Target="../comments27.xml"/><Relationship Id="rId5" Type="http://schemas.openxmlformats.org/officeDocument/2006/relationships/table" Target="../tables/table82.xml"/><Relationship Id="rId4" Type="http://schemas.openxmlformats.org/officeDocument/2006/relationships/table" Target="../tables/table81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3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9.bin"/><Relationship Id="rId6" Type="http://schemas.openxmlformats.org/officeDocument/2006/relationships/comments" Target="../comments28.xml"/><Relationship Id="rId5" Type="http://schemas.openxmlformats.org/officeDocument/2006/relationships/table" Target="../tables/table85.xml"/><Relationship Id="rId4" Type="http://schemas.openxmlformats.org/officeDocument/2006/relationships/table" Target="../tables/table84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6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0.bin"/><Relationship Id="rId6" Type="http://schemas.openxmlformats.org/officeDocument/2006/relationships/comments" Target="../comments29.xml"/><Relationship Id="rId5" Type="http://schemas.openxmlformats.org/officeDocument/2006/relationships/table" Target="../tables/table88.xml"/><Relationship Id="rId4" Type="http://schemas.openxmlformats.org/officeDocument/2006/relationships/table" Target="../tables/table87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9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1.bin"/><Relationship Id="rId6" Type="http://schemas.openxmlformats.org/officeDocument/2006/relationships/comments" Target="../comments30.xml"/><Relationship Id="rId5" Type="http://schemas.openxmlformats.org/officeDocument/2006/relationships/table" Target="../tables/table91.xml"/><Relationship Id="rId4" Type="http://schemas.openxmlformats.org/officeDocument/2006/relationships/table" Target="../tables/table90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2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2.bin"/><Relationship Id="rId6" Type="http://schemas.openxmlformats.org/officeDocument/2006/relationships/comments" Target="../comments31.xml"/><Relationship Id="rId5" Type="http://schemas.openxmlformats.org/officeDocument/2006/relationships/table" Target="../tables/table94.xml"/><Relationship Id="rId4" Type="http://schemas.openxmlformats.org/officeDocument/2006/relationships/table" Target="../tables/table93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5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3.bin"/><Relationship Id="rId6" Type="http://schemas.openxmlformats.org/officeDocument/2006/relationships/comments" Target="../comments32.xml"/><Relationship Id="rId5" Type="http://schemas.openxmlformats.org/officeDocument/2006/relationships/table" Target="../tables/table97.xml"/><Relationship Id="rId4" Type="http://schemas.openxmlformats.org/officeDocument/2006/relationships/table" Target="../tables/table96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8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4.bin"/><Relationship Id="rId6" Type="http://schemas.openxmlformats.org/officeDocument/2006/relationships/comments" Target="../comments33.xml"/><Relationship Id="rId5" Type="http://schemas.openxmlformats.org/officeDocument/2006/relationships/table" Target="../tables/table100.xml"/><Relationship Id="rId4" Type="http://schemas.openxmlformats.org/officeDocument/2006/relationships/table" Target="../tables/table99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1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5.bin"/><Relationship Id="rId6" Type="http://schemas.openxmlformats.org/officeDocument/2006/relationships/comments" Target="../comments34.xml"/><Relationship Id="rId5" Type="http://schemas.openxmlformats.org/officeDocument/2006/relationships/table" Target="../tables/table103.xml"/><Relationship Id="rId4" Type="http://schemas.openxmlformats.org/officeDocument/2006/relationships/table" Target="../tables/table102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4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6.bin"/><Relationship Id="rId6" Type="http://schemas.openxmlformats.org/officeDocument/2006/relationships/comments" Target="../comments35.xml"/><Relationship Id="rId5" Type="http://schemas.openxmlformats.org/officeDocument/2006/relationships/table" Target="../tables/table106.xml"/><Relationship Id="rId4" Type="http://schemas.openxmlformats.org/officeDocument/2006/relationships/table" Target="../tables/table10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2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7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7.bin"/><Relationship Id="rId6" Type="http://schemas.openxmlformats.org/officeDocument/2006/relationships/comments" Target="../comments36.xml"/><Relationship Id="rId5" Type="http://schemas.openxmlformats.org/officeDocument/2006/relationships/table" Target="../tables/table109.xml"/><Relationship Id="rId4" Type="http://schemas.openxmlformats.org/officeDocument/2006/relationships/table" Target="../tables/table108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0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8.bin"/><Relationship Id="rId6" Type="http://schemas.openxmlformats.org/officeDocument/2006/relationships/comments" Target="../comments37.xml"/><Relationship Id="rId5" Type="http://schemas.openxmlformats.org/officeDocument/2006/relationships/table" Target="../tables/table112.xml"/><Relationship Id="rId4" Type="http://schemas.openxmlformats.org/officeDocument/2006/relationships/table" Target="../tables/table111.x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3.xml"/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9.bin"/><Relationship Id="rId6" Type="http://schemas.openxmlformats.org/officeDocument/2006/relationships/comments" Target="../comments38.xml"/><Relationship Id="rId5" Type="http://schemas.openxmlformats.org/officeDocument/2006/relationships/table" Target="../tables/table115.xml"/><Relationship Id="rId4" Type="http://schemas.openxmlformats.org/officeDocument/2006/relationships/table" Target="../tables/table114.xm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6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40.bin"/><Relationship Id="rId6" Type="http://schemas.openxmlformats.org/officeDocument/2006/relationships/comments" Target="../comments39.xml"/><Relationship Id="rId5" Type="http://schemas.openxmlformats.org/officeDocument/2006/relationships/table" Target="../tables/table118.xml"/><Relationship Id="rId4" Type="http://schemas.openxmlformats.org/officeDocument/2006/relationships/table" Target="../tables/table117.xm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9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41.bin"/><Relationship Id="rId6" Type="http://schemas.openxmlformats.org/officeDocument/2006/relationships/comments" Target="../comments40.xml"/><Relationship Id="rId5" Type="http://schemas.openxmlformats.org/officeDocument/2006/relationships/table" Target="../tables/table121.xml"/><Relationship Id="rId4" Type="http://schemas.openxmlformats.org/officeDocument/2006/relationships/table" Target="../tables/table120.xm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2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2.bin"/><Relationship Id="rId6" Type="http://schemas.openxmlformats.org/officeDocument/2006/relationships/comments" Target="../comments41.xml"/><Relationship Id="rId5" Type="http://schemas.openxmlformats.org/officeDocument/2006/relationships/table" Target="../tables/table124.xml"/><Relationship Id="rId4" Type="http://schemas.openxmlformats.org/officeDocument/2006/relationships/table" Target="../tables/table123.x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5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3.bin"/><Relationship Id="rId6" Type="http://schemas.openxmlformats.org/officeDocument/2006/relationships/comments" Target="../comments42.xml"/><Relationship Id="rId5" Type="http://schemas.openxmlformats.org/officeDocument/2006/relationships/table" Target="../tables/table127.xml"/><Relationship Id="rId4" Type="http://schemas.openxmlformats.org/officeDocument/2006/relationships/table" Target="../tables/table126.xm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8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4.bin"/><Relationship Id="rId6" Type="http://schemas.openxmlformats.org/officeDocument/2006/relationships/comments" Target="../comments43.xml"/><Relationship Id="rId5" Type="http://schemas.openxmlformats.org/officeDocument/2006/relationships/table" Target="../tables/table130.xml"/><Relationship Id="rId4" Type="http://schemas.openxmlformats.org/officeDocument/2006/relationships/table" Target="../tables/table129.x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1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5.bin"/><Relationship Id="rId6" Type="http://schemas.openxmlformats.org/officeDocument/2006/relationships/comments" Target="../comments44.xml"/><Relationship Id="rId5" Type="http://schemas.openxmlformats.org/officeDocument/2006/relationships/table" Target="../tables/table133.xml"/><Relationship Id="rId4" Type="http://schemas.openxmlformats.org/officeDocument/2006/relationships/table" Target="../tables/table13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3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4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6.bin"/><Relationship Id="rId6" Type="http://schemas.openxmlformats.org/officeDocument/2006/relationships/comments" Target="../comments45.xml"/><Relationship Id="rId5" Type="http://schemas.openxmlformats.org/officeDocument/2006/relationships/table" Target="../tables/table136.xml"/><Relationship Id="rId4" Type="http://schemas.openxmlformats.org/officeDocument/2006/relationships/table" Target="../tables/table135.xm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7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7.bin"/><Relationship Id="rId6" Type="http://schemas.openxmlformats.org/officeDocument/2006/relationships/comments" Target="../comments46.xml"/><Relationship Id="rId5" Type="http://schemas.openxmlformats.org/officeDocument/2006/relationships/table" Target="../tables/table139.xml"/><Relationship Id="rId4" Type="http://schemas.openxmlformats.org/officeDocument/2006/relationships/table" Target="../tables/table138.xm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0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8.bin"/><Relationship Id="rId6" Type="http://schemas.openxmlformats.org/officeDocument/2006/relationships/comments" Target="../comments47.xml"/><Relationship Id="rId5" Type="http://schemas.openxmlformats.org/officeDocument/2006/relationships/table" Target="../tables/table142.xml"/><Relationship Id="rId4" Type="http://schemas.openxmlformats.org/officeDocument/2006/relationships/table" Target="../tables/table14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4.xml"/><Relationship Id="rId5" Type="http://schemas.openxmlformats.org/officeDocument/2006/relationships/table" Target="../tables/table13.xml"/><Relationship Id="rId4" Type="http://schemas.openxmlformats.org/officeDocument/2006/relationships/table" Target="../tables/table1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Relationship Id="rId6" Type="http://schemas.openxmlformats.org/officeDocument/2006/relationships/comments" Target="../comments5.xml"/><Relationship Id="rId5" Type="http://schemas.openxmlformats.org/officeDocument/2006/relationships/table" Target="../tables/table16.xml"/><Relationship Id="rId4" Type="http://schemas.openxmlformats.org/officeDocument/2006/relationships/table" Target="../tables/table1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Relationship Id="rId6" Type="http://schemas.openxmlformats.org/officeDocument/2006/relationships/comments" Target="../comments6.xml"/><Relationship Id="rId5" Type="http://schemas.openxmlformats.org/officeDocument/2006/relationships/table" Target="../tables/table19.xml"/><Relationship Id="rId4" Type="http://schemas.openxmlformats.org/officeDocument/2006/relationships/table" Target="../tables/table1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Relationship Id="rId6" Type="http://schemas.openxmlformats.org/officeDocument/2006/relationships/comments" Target="../comments7.xml"/><Relationship Id="rId5" Type="http://schemas.openxmlformats.org/officeDocument/2006/relationships/table" Target="../tables/table22.xml"/><Relationship Id="rId4" Type="http://schemas.openxmlformats.org/officeDocument/2006/relationships/table" Target="../tables/table2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B5" sqref="B5"/>
    </sheetView>
  </sheetViews>
  <sheetFormatPr defaultRowHeight="15" x14ac:dyDescent="0.25"/>
  <sheetData>
    <row r="1" spans="1:1" x14ac:dyDescent="0.25">
      <c r="A1" t="s">
        <v>23</v>
      </c>
    </row>
    <row r="2" spans="1:1" x14ac:dyDescent="0.25">
      <c r="A2" t="s">
        <v>24</v>
      </c>
    </row>
    <row r="3" spans="1:1" x14ac:dyDescent="0.25">
      <c r="A3" t="s">
        <v>25</v>
      </c>
    </row>
    <row r="8" spans="1:1" x14ac:dyDescent="0.25">
      <c r="A8" t="s">
        <v>27</v>
      </c>
    </row>
    <row r="10" spans="1:1" x14ac:dyDescent="0.25">
      <c r="A10" t="s">
        <v>21</v>
      </c>
    </row>
    <row r="11" spans="1:1" x14ac:dyDescent="0.25">
      <c r="A11" t="s">
        <v>17</v>
      </c>
    </row>
    <row r="12" spans="1:1" x14ac:dyDescent="0.25">
      <c r="A12" t="s">
        <v>20</v>
      </c>
    </row>
    <row r="13" spans="1:1" x14ac:dyDescent="0.25">
      <c r="A13" t="s">
        <v>90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1"/>
  <sheetViews>
    <sheetView topLeftCell="A25" zoomScaleNormal="100" workbookViewId="0">
      <selection activeCell="A34" sqref="A34:XFD34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25</v>
      </c>
    </row>
    <row r="2" spans="1:11" ht="18.75" x14ac:dyDescent="0.3">
      <c r="A2" s="2" t="s">
        <v>96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 t="s">
        <v>154</v>
      </c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5.18</v>
      </c>
      <c r="C6" s="7"/>
      <c r="D6" s="11" t="s">
        <v>89</v>
      </c>
      <c r="E6" s="23">
        <f>E5-COUNTIF(F10:F20, "DNC")</f>
        <v>3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0.78125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ht="15.75" x14ac:dyDescent="0.25">
      <c r="A10" s="13" t="s">
        <v>108</v>
      </c>
      <c r="B10" s="14" t="str">
        <f>VLOOKUP(A10, Boats!A$1:F$144, 2, FALSE)</f>
        <v>Lintunen/Naysmith</v>
      </c>
      <c r="C10" s="14">
        <f>VLOOKUP(A10, Boats!A$1:F$144, 3, FALSE)</f>
        <v>67875</v>
      </c>
      <c r="D10" s="14">
        <f>VLOOKUP(A10, Boats!A$1:F$144, 6, FALSE)</f>
        <v>102</v>
      </c>
      <c r="E10" s="15">
        <v>0.81854166666666661</v>
      </c>
      <c r="F10" s="15"/>
      <c r="G10" s="16">
        <f t="shared" ref="G10:G20" si="0">IF(ISBLANK(E10), "", (E10-B$7) *24*60*60)</f>
        <v>3221.999999999995</v>
      </c>
      <c r="H10" s="14">
        <f t="shared" ref="H10:H20" si="1">IF(ISBLANK(E10), "", ROUND(B$6*D10, 0))</f>
        <v>528</v>
      </c>
      <c r="I10" s="16">
        <f t="shared" ref="I10:I20" si="2">IF(ISBLANK(E10),"",G10-H10)</f>
        <v>2693.999999999995</v>
      </c>
      <c r="J10" s="14">
        <f t="shared" ref="J10:J20" si="3">IF(F10="DNF", $E$6+1, IF(F10="DNS", $E$6+1, IF(F10="DSQ", $E$6+1, IF(F10="DNC", $E$5+1, RANK(I10, I$10:I$20, 1)))))</f>
        <v>1</v>
      </c>
      <c r="K10" s="17"/>
    </row>
    <row r="11" spans="1:11" ht="15.75" x14ac:dyDescent="0.25">
      <c r="A11" s="13" t="s">
        <v>107</v>
      </c>
      <c r="B11" s="14" t="str">
        <f>VLOOKUP(A11, Boats!A$1:F$144, 2, FALSE)</f>
        <v>Rob Ferguson</v>
      </c>
      <c r="C11" s="14"/>
      <c r="D11" s="14">
        <f>VLOOKUP(A11, Boats!A$1:F$144, 6, FALSE)</f>
        <v>108</v>
      </c>
      <c r="E11" s="15">
        <v>0.82180555555555557</v>
      </c>
      <c r="F11" s="15"/>
      <c r="G11" s="16">
        <f t="shared" si="0"/>
        <v>3504.0000000000014</v>
      </c>
      <c r="H11" s="14">
        <f t="shared" si="1"/>
        <v>559</v>
      </c>
      <c r="I11" s="16">
        <f t="shared" si="2"/>
        <v>2945.0000000000014</v>
      </c>
      <c r="J11" s="14">
        <f t="shared" si="3"/>
        <v>2</v>
      </c>
      <c r="K11" s="17"/>
    </row>
    <row r="12" spans="1:11" ht="15.75" x14ac:dyDescent="0.25">
      <c r="A12" s="13" t="s">
        <v>31</v>
      </c>
      <c r="B12" s="14" t="str">
        <f>VLOOKUP(A12, Boats!A$1:F$144, 2, FALSE)</f>
        <v>Dave Evans</v>
      </c>
      <c r="C12" s="14">
        <f>VLOOKUP(A12, Boats!A$1:F$144, 3, FALSE)</f>
        <v>9</v>
      </c>
      <c r="D12" s="14">
        <f>VLOOKUP(A12, Boats!A$1:F$144, 6, FALSE)</f>
        <v>90</v>
      </c>
      <c r="E12" s="15">
        <v>0.82136574074074076</v>
      </c>
      <c r="F12" s="15"/>
      <c r="G12" s="16">
        <f t="shared" si="0"/>
        <v>3466.0000000000018</v>
      </c>
      <c r="H12" s="14">
        <f t="shared" si="1"/>
        <v>466</v>
      </c>
      <c r="I12" s="16">
        <f t="shared" si="2"/>
        <v>3000.0000000000018</v>
      </c>
      <c r="J12" s="22">
        <f t="shared" si="3"/>
        <v>3</v>
      </c>
      <c r="K12" s="20"/>
    </row>
    <row r="13" spans="1:11" ht="15.75" x14ac:dyDescent="0.25">
      <c r="A13" s="13" t="s">
        <v>114</v>
      </c>
      <c r="B13" s="26" t="str">
        <f>VLOOKUP(A13, Boats!A$1:F$144, 2, FALSE)</f>
        <v>Scott Pillon</v>
      </c>
      <c r="C13" s="26">
        <f>VLOOKUP(A13, Boats!A$1:F$144, 3, FALSE)</f>
        <v>911</v>
      </c>
      <c r="D13" s="29">
        <f>VLOOKUP(A13, Boats!A$1:F$144, 6, FALSE)</f>
        <v>99</v>
      </c>
      <c r="E13" s="27"/>
      <c r="F13" s="27" t="s">
        <v>90</v>
      </c>
      <c r="G13" s="28" t="str">
        <f t="shared" si="0"/>
        <v/>
      </c>
      <c r="H13" s="26" t="str">
        <f t="shared" si="1"/>
        <v/>
      </c>
      <c r="I13" s="28" t="str">
        <f t="shared" si="2"/>
        <v/>
      </c>
      <c r="J13" s="29">
        <f t="shared" si="3"/>
        <v>6</v>
      </c>
      <c r="K13" s="20"/>
    </row>
    <row r="14" spans="1:11" ht="15.75" x14ac:dyDescent="0.25">
      <c r="A14" s="13" t="s">
        <v>147</v>
      </c>
      <c r="B14" s="14" t="str">
        <f>VLOOKUP(A14, Boats!A$1:F$144, 2, FALSE)</f>
        <v>Brad Blackton</v>
      </c>
      <c r="C14" s="14">
        <f>VLOOKUP(A14, Boats!A$1:F$144, 3, FALSE)</f>
        <v>112</v>
      </c>
      <c r="D14" s="22">
        <f>VLOOKUP(A14, Boats!A$1:F$144, 6, FALSE)</f>
        <v>102</v>
      </c>
      <c r="E14" s="15"/>
      <c r="F14" s="15" t="s">
        <v>90</v>
      </c>
      <c r="G14" s="16" t="str">
        <f t="shared" si="0"/>
        <v/>
      </c>
      <c r="H14" s="14" t="str">
        <f t="shared" si="1"/>
        <v/>
      </c>
      <c r="I14" s="16" t="str">
        <f t="shared" si="2"/>
        <v/>
      </c>
      <c r="J14" s="22">
        <f t="shared" si="3"/>
        <v>6</v>
      </c>
      <c r="K14" s="20"/>
    </row>
    <row r="15" spans="1:11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1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1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</row>
    <row r="18" spans="1:11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1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1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1" ht="14.25" customHeight="1" x14ac:dyDescent="0.25"/>
    <row r="22" spans="1:11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11" t="s">
        <v>14</v>
      </c>
      <c r="B23" s="9">
        <v>43250</v>
      </c>
      <c r="C23" s="7"/>
      <c r="D23" s="11" t="s">
        <v>88</v>
      </c>
      <c r="E23" s="23">
        <f>COUNTA(A28:A34)</f>
        <v>7</v>
      </c>
      <c r="F23" s="7"/>
      <c r="G23" s="7"/>
      <c r="H23" s="7"/>
      <c r="I23" s="7"/>
      <c r="J23" s="7"/>
      <c r="K23" s="7"/>
    </row>
    <row r="24" spans="1:11" x14ac:dyDescent="0.25">
      <c r="A24" s="11" t="s">
        <v>10</v>
      </c>
      <c r="B24" s="6"/>
      <c r="C24" s="7"/>
      <c r="D24" s="11" t="s">
        <v>89</v>
      </c>
      <c r="E24" s="23">
        <f>E23-COUNTIF(F28:F34, "DNC")</f>
        <v>7</v>
      </c>
      <c r="F24" s="7"/>
      <c r="G24" s="7"/>
      <c r="H24" s="7"/>
      <c r="I24" s="7"/>
      <c r="J24" s="7"/>
      <c r="K24" s="7"/>
    </row>
    <row r="25" spans="1:11" x14ac:dyDescent="0.25">
      <c r="A25" s="11" t="s">
        <v>11</v>
      </c>
      <c r="B25" s="10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1" ht="15.75" x14ac:dyDescent="0.25">
      <c r="A28" s="13" t="s">
        <v>4</v>
      </c>
      <c r="B28" s="26" t="str">
        <f>VLOOKUP(A28, Boats!A$1:F$144, 2, FALSE)</f>
        <v>Dennis Hendel</v>
      </c>
      <c r="C28" s="26" t="str">
        <f>VLOOKUP(A28, Boats!A$1:F$144, 3, FALSE)</f>
        <v>KC3</v>
      </c>
      <c r="D28" s="29">
        <f>VLOOKUP(A28, Boats!A$1:F$144, 6, FALSE)</f>
        <v>126</v>
      </c>
      <c r="E28" s="36">
        <v>0.82444444444444442</v>
      </c>
      <c r="F28" s="27"/>
      <c r="G28" s="28">
        <f t="shared" ref="G28:G34" si="4">IF(ISBLANK(E28), "", (E28-B$25) *24*60*60)</f>
        <v>71231.999999999985</v>
      </c>
      <c r="H28" s="29">
        <f t="shared" ref="H28:H34" si="5">IF(ISBLANK(E28), "", ROUND(B$24*D28, 0))</f>
        <v>0</v>
      </c>
      <c r="I28" s="28">
        <f t="shared" ref="I28:I34" si="6">IF(ISBLANK(E28),"",G28-H28)</f>
        <v>71231.999999999985</v>
      </c>
      <c r="J28" s="29">
        <f t="shared" ref="J28:J34" si="7">IF(F28="DNF", $E$24+1, IF(F28="DNS", $E$24+1, IF(F28="DSQ", $E$24+1, IF(F28="DNC", $E$23+1, RANK(I28, I$28:I$34, 1)))))</f>
        <v>1</v>
      </c>
      <c r="K28" s="17"/>
    </row>
    <row r="29" spans="1:11" ht="15.75" x14ac:dyDescent="0.25">
      <c r="A29" s="13" t="s">
        <v>39</v>
      </c>
      <c r="B29" s="26" t="str">
        <f>VLOOKUP(A29, Boats!A$1:F$144, 2, FALSE)</f>
        <v>Andy Kozieradzki</v>
      </c>
      <c r="C29" s="26">
        <f>VLOOKUP(A29, Boats!A$1:F$144, 3, FALSE)</f>
        <v>30578</v>
      </c>
      <c r="D29" s="29">
        <f>VLOOKUP(A29, Boats!A$1:F$144, 6, FALSE)</f>
        <v>126</v>
      </c>
      <c r="E29" s="27">
        <v>0.82476851851851851</v>
      </c>
      <c r="F29" s="27"/>
      <c r="G29" s="28">
        <f t="shared" si="4"/>
        <v>71260</v>
      </c>
      <c r="H29" s="29">
        <f t="shared" si="5"/>
        <v>0</v>
      </c>
      <c r="I29" s="28">
        <f t="shared" si="6"/>
        <v>71260</v>
      </c>
      <c r="J29" s="29">
        <f t="shared" si="7"/>
        <v>2</v>
      </c>
      <c r="K29" s="20"/>
    </row>
    <row r="30" spans="1:11" ht="15.75" x14ac:dyDescent="0.25">
      <c r="A30" s="13" t="s">
        <v>116</v>
      </c>
      <c r="B30" s="14" t="str">
        <f>VLOOKUP(A30, Boats!A$1:F$144, 2, FALSE)</f>
        <v>John Vandereerden</v>
      </c>
      <c r="C30" s="14">
        <f>VLOOKUP(A30, Boats!A$1:F$144, 3, FALSE)</f>
        <v>24108</v>
      </c>
      <c r="D30" s="14">
        <f>VLOOKUP(A30, Boats!A$1:F$144, 6, FALSE)</f>
        <v>135</v>
      </c>
      <c r="E30" s="15">
        <v>0.8259143518518518</v>
      </c>
      <c r="F30" s="15"/>
      <c r="G30" s="16">
        <f t="shared" si="4"/>
        <v>71359</v>
      </c>
      <c r="H30" s="14">
        <f t="shared" si="5"/>
        <v>0</v>
      </c>
      <c r="I30" s="16">
        <f t="shared" si="6"/>
        <v>71359</v>
      </c>
      <c r="J30" s="14">
        <f t="shared" si="7"/>
        <v>3</v>
      </c>
      <c r="K30" s="20"/>
    </row>
    <row r="31" spans="1:11" ht="15.75" x14ac:dyDescent="0.25">
      <c r="A31" s="13" t="s">
        <v>46</v>
      </c>
      <c r="B31" s="14" t="str">
        <f>VLOOKUP(A31, Boats!A$1:F$144, 2, FALSE)</f>
        <v>Phil Bergeron</v>
      </c>
      <c r="C31" s="14">
        <f>VLOOKUP(A31, Boats!A$1:F$144, 3, FALSE)</f>
        <v>24230</v>
      </c>
      <c r="D31" s="14">
        <f>VLOOKUP(A31, Boats!A$1:F$144, 6, FALSE)</f>
        <v>129</v>
      </c>
      <c r="E31" s="15">
        <v>0.82731481481481473</v>
      </c>
      <c r="F31" s="15"/>
      <c r="G31" s="16">
        <f t="shared" si="4"/>
        <v>71480</v>
      </c>
      <c r="H31" s="14">
        <f t="shared" si="5"/>
        <v>0</v>
      </c>
      <c r="I31" s="16">
        <f t="shared" si="6"/>
        <v>71480</v>
      </c>
      <c r="J31" s="14">
        <f t="shared" si="7"/>
        <v>4</v>
      </c>
      <c r="K31" s="20"/>
    </row>
    <row r="32" spans="1:11" ht="15.75" x14ac:dyDescent="0.25">
      <c r="A32" s="13" t="s">
        <v>153</v>
      </c>
      <c r="B32" s="14" t="str">
        <f>VLOOKUP(A32, Boats!A$1:F$144, 2, FALSE)</f>
        <v>Brian Casey</v>
      </c>
      <c r="C32" s="14">
        <f>VLOOKUP(A32, Boats!A$1:F$144, 3, FALSE)</f>
        <v>63345</v>
      </c>
      <c r="D32" s="14">
        <f>VLOOKUP(A32, Boats!A$1:F$144, 6, FALSE)</f>
        <v>132</v>
      </c>
      <c r="E32" s="15">
        <v>0.82814814814814808</v>
      </c>
      <c r="F32" s="15"/>
      <c r="G32" s="16">
        <f t="shared" si="4"/>
        <v>71552</v>
      </c>
      <c r="H32" s="14">
        <f t="shared" si="5"/>
        <v>0</v>
      </c>
      <c r="I32" s="16">
        <f t="shared" si="6"/>
        <v>71552</v>
      </c>
      <c r="J32" s="14">
        <f t="shared" si="7"/>
        <v>5</v>
      </c>
      <c r="K32" s="20"/>
    </row>
    <row r="33" spans="1:11" ht="15.75" x14ac:dyDescent="0.25">
      <c r="A33" s="13" t="s">
        <v>112</v>
      </c>
      <c r="B33" s="14" t="str">
        <f>VLOOKUP(A33, Boats!A$1:F$144, 2, FALSE)</f>
        <v>Maciek Konkolowicz</v>
      </c>
      <c r="C33" s="14" t="str">
        <f>VLOOKUP(A33, Boats!A$1:F$144, 3, FALSE)</f>
        <v>KC 9</v>
      </c>
      <c r="D33" s="14">
        <f>VLOOKUP(A33, Boats!A$1:F$144, 6, FALSE)</f>
        <v>129</v>
      </c>
      <c r="E33" s="15">
        <v>0.83282407407407411</v>
      </c>
      <c r="F33" s="15"/>
      <c r="G33" s="16">
        <f t="shared" si="4"/>
        <v>71956.000000000015</v>
      </c>
      <c r="H33" s="14">
        <f t="shared" si="5"/>
        <v>0</v>
      </c>
      <c r="I33" s="16">
        <f t="shared" si="6"/>
        <v>71956.000000000015</v>
      </c>
      <c r="J33" s="14">
        <f t="shared" si="7"/>
        <v>6</v>
      </c>
      <c r="K33" s="20"/>
    </row>
    <row r="34" spans="1:11" ht="15.75" x14ac:dyDescent="0.25">
      <c r="A34" s="13" t="s">
        <v>152</v>
      </c>
      <c r="B34" s="14" t="str">
        <f>VLOOKUP(A34, Boats!A$1:F$144, 2, FALSE)</f>
        <v>Chris Edwards</v>
      </c>
      <c r="C34" s="14">
        <f>VLOOKUP(A34, Boats!A$1:F$144, 3, FALSE)</f>
        <v>412</v>
      </c>
      <c r="D34" s="14">
        <f>VLOOKUP(A34, Boats!A$1:F$144, 6, FALSE)</f>
        <v>141</v>
      </c>
      <c r="E34" s="15">
        <v>0.83351851851851855</v>
      </c>
      <c r="F34" s="15"/>
      <c r="G34" s="16">
        <f t="shared" si="4"/>
        <v>72016</v>
      </c>
      <c r="H34" s="14">
        <f t="shared" si="5"/>
        <v>0</v>
      </c>
      <c r="I34" s="16">
        <f t="shared" si="6"/>
        <v>72016</v>
      </c>
      <c r="J34" s="14">
        <f t="shared" si="7"/>
        <v>7</v>
      </c>
      <c r="K34" s="20"/>
    </row>
    <row r="36" spans="1:11" ht="18.75" x14ac:dyDescent="0.3">
      <c r="A36" s="4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11" t="s">
        <v>14</v>
      </c>
      <c r="B37" s="9">
        <v>43243</v>
      </c>
      <c r="C37" s="7"/>
      <c r="D37" s="11" t="s">
        <v>88</v>
      </c>
      <c r="E37" s="21">
        <f>COUNTA(A42:A51)</f>
        <v>5</v>
      </c>
      <c r="F37" s="7"/>
      <c r="G37" s="7"/>
      <c r="H37" s="7"/>
      <c r="I37" s="7"/>
      <c r="J37" s="7"/>
      <c r="K37" s="7"/>
    </row>
    <row r="38" spans="1:11" x14ac:dyDescent="0.25">
      <c r="A38" s="11" t="s">
        <v>10</v>
      </c>
      <c r="B38" s="40">
        <v>4.29</v>
      </c>
      <c r="C38" s="7"/>
      <c r="D38" s="11" t="s">
        <v>89</v>
      </c>
      <c r="E38" s="21">
        <f>E37-COUNTIF(F42:F51, "DNC")</f>
        <v>5</v>
      </c>
      <c r="F38" s="7"/>
      <c r="G38" s="7"/>
      <c r="H38" s="7"/>
      <c r="I38" s="7"/>
      <c r="J38" s="7"/>
      <c r="K38" s="7"/>
    </row>
    <row r="39" spans="1:11" x14ac:dyDescent="0.25">
      <c r="A39" s="11" t="s">
        <v>11</v>
      </c>
      <c r="B39" s="10">
        <v>0.78819444444444453</v>
      </c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11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9" t="s">
        <v>0</v>
      </c>
      <c r="B41" s="18" t="s">
        <v>5</v>
      </c>
      <c r="C41" s="18" t="s">
        <v>3</v>
      </c>
      <c r="D41" s="18" t="s">
        <v>2</v>
      </c>
      <c r="E41" s="18" t="s">
        <v>12</v>
      </c>
      <c r="F41" s="18" t="s">
        <v>26</v>
      </c>
      <c r="G41" s="18" t="s">
        <v>28</v>
      </c>
      <c r="H41" s="18" t="s">
        <v>13</v>
      </c>
      <c r="I41" s="18" t="s">
        <v>30</v>
      </c>
      <c r="J41" s="18" t="s">
        <v>15</v>
      </c>
      <c r="K41" s="12" t="s">
        <v>16</v>
      </c>
    </row>
    <row r="42" spans="1:11" ht="15.75" x14ac:dyDescent="0.25">
      <c r="A42" s="13" t="s">
        <v>68</v>
      </c>
      <c r="B42" s="14" t="str">
        <f>VLOOKUP(A42, Boats!A$1:F$144, 2, FALSE)</f>
        <v>Dennis Pare</v>
      </c>
      <c r="C42" s="14">
        <f>VLOOKUP(A42, Boats!A$1:F$144, 3, FALSE)</f>
        <v>1473</v>
      </c>
      <c r="D42" s="14">
        <f>VLOOKUP(A42, Boats!A$1:F$144, 6, FALSE)</f>
        <v>207</v>
      </c>
      <c r="E42" s="15">
        <v>0.82879629629629636</v>
      </c>
      <c r="F42" s="15"/>
      <c r="G42" s="16">
        <f t="shared" ref="G42:G51" si="8">IF(ISBLANK(E42), "", (E42-B$39) *24*60*60)</f>
        <v>3507.9999999999982</v>
      </c>
      <c r="H42" s="14">
        <f t="shared" ref="H42:H51" si="9">IF(ISBLANK(E42), "", ROUND(B$38*D42, 0))</f>
        <v>888</v>
      </c>
      <c r="I42" s="16">
        <f t="shared" ref="I42:I51" si="10">IF(ISBLANK(E42),"",G42-H42)</f>
        <v>2619.9999999999982</v>
      </c>
      <c r="J42" s="14">
        <f t="shared" ref="J42:J51" si="11">IF(F42="DNF", $E$38+1, IF(F42="DNS", $E$38+1, IF(F42="DSQ", $E$38+1, IF(F42="DNC", $E$37+1, RANK(I42, I$42:I$51, 1)))))</f>
        <v>1</v>
      </c>
      <c r="K42" s="17"/>
    </row>
    <row r="43" spans="1:11" ht="15.75" x14ac:dyDescent="0.25">
      <c r="A43" s="13" t="s">
        <v>74</v>
      </c>
      <c r="B43" s="14" t="str">
        <f>VLOOKUP(A43, Boats!A$1:F$144, 2, FALSE)</f>
        <v>Chris Wysynski</v>
      </c>
      <c r="C43" s="14">
        <f>VLOOKUP(A43, Boats!A$1:F$144, 3, FALSE)</f>
        <v>68</v>
      </c>
      <c r="D43" s="14">
        <f>VLOOKUP(A43, Boats!A$1:F$144, 6, FALSE)</f>
        <v>213</v>
      </c>
      <c r="E43" s="15">
        <v>0.82931712962962967</v>
      </c>
      <c r="F43" s="15"/>
      <c r="G43" s="16">
        <f t="shared" si="8"/>
        <v>3552.9999999999959</v>
      </c>
      <c r="H43" s="14">
        <f t="shared" si="9"/>
        <v>914</v>
      </c>
      <c r="I43" s="16">
        <f t="shared" si="10"/>
        <v>2638.9999999999959</v>
      </c>
      <c r="J43" s="14">
        <f t="shared" si="11"/>
        <v>2</v>
      </c>
      <c r="K43" s="17"/>
    </row>
    <row r="44" spans="1:11" ht="15.75" x14ac:dyDescent="0.25">
      <c r="A44" s="13" t="s">
        <v>52</v>
      </c>
      <c r="B44" s="14" t="str">
        <f>VLOOKUP(A44, Boats!A$1:F$144, 2, FALSE)</f>
        <v>Frank Marmara</v>
      </c>
      <c r="C44" s="14">
        <f>VLOOKUP(A44, Boats!A$1:F$144, 3, FALSE)</f>
        <v>5342</v>
      </c>
      <c r="D44" s="14">
        <f>VLOOKUP(A44, Boats!A$1:F$144, 6, FALSE)</f>
        <v>153</v>
      </c>
      <c r="E44" s="15"/>
      <c r="F44" s="15" t="s">
        <v>21</v>
      </c>
      <c r="G44" s="16" t="str">
        <f t="shared" si="8"/>
        <v/>
      </c>
      <c r="H44" s="14" t="str">
        <f t="shared" si="9"/>
        <v/>
      </c>
      <c r="I44" s="16" t="str">
        <f t="shared" si="10"/>
        <v/>
      </c>
      <c r="J44" s="14">
        <f t="shared" si="11"/>
        <v>6</v>
      </c>
      <c r="K44" s="20"/>
    </row>
    <row r="45" spans="1:11" ht="15.75" x14ac:dyDescent="0.25">
      <c r="A45" s="13" t="s">
        <v>143</v>
      </c>
      <c r="B45" s="14" t="str">
        <f>VLOOKUP(A45, Boats!A$1:F$144, 2, FALSE)</f>
        <v>Andrea Hill</v>
      </c>
      <c r="C45" s="14">
        <f>VLOOKUP(A45, Boats!A$1:F$144, 3, FALSE)</f>
        <v>533</v>
      </c>
      <c r="D45" s="14">
        <f>VLOOKUP(A45, Boats!A$1:F$144, 6, FALSE)</f>
        <v>168</v>
      </c>
      <c r="E45" s="15"/>
      <c r="F45" s="15" t="s">
        <v>17</v>
      </c>
      <c r="G45" s="16" t="str">
        <f t="shared" si="8"/>
        <v/>
      </c>
      <c r="H45" s="14" t="str">
        <f t="shared" si="9"/>
        <v/>
      </c>
      <c r="I45" s="16" t="str">
        <f t="shared" si="10"/>
        <v/>
      </c>
      <c r="J45" s="14">
        <f t="shared" si="11"/>
        <v>6</v>
      </c>
      <c r="K45" s="20"/>
    </row>
    <row r="46" spans="1:11" ht="15.75" x14ac:dyDescent="0.25">
      <c r="A46" s="13" t="s">
        <v>148</v>
      </c>
      <c r="B46" s="14" t="str">
        <f>VLOOKUP(A46, Boats!A$1:F$144, 2, FALSE)</f>
        <v>Christine Drouillard</v>
      </c>
      <c r="C46" s="14">
        <f>VLOOKUP(A46, Boats!A$1:F$144, 3, FALSE)</f>
        <v>74</v>
      </c>
      <c r="D46" s="14">
        <f>VLOOKUP(A46, Boats!A$1:F$144, 6, FALSE)</f>
        <v>234</v>
      </c>
      <c r="E46" s="15"/>
      <c r="F46" s="15" t="s">
        <v>21</v>
      </c>
      <c r="G46" s="16" t="str">
        <f t="shared" si="8"/>
        <v/>
      </c>
      <c r="H46" s="14" t="str">
        <f t="shared" si="9"/>
        <v/>
      </c>
      <c r="I46" s="16" t="str">
        <f t="shared" si="10"/>
        <v/>
      </c>
      <c r="J46" s="14">
        <f t="shared" si="11"/>
        <v>6</v>
      </c>
      <c r="K46" s="20"/>
    </row>
    <row r="47" spans="1:11" ht="15.75" x14ac:dyDescent="0.25">
      <c r="A47" s="13"/>
      <c r="B47" s="14" t="e">
        <f>VLOOKUP(A47, Boats!A$1:F$144, 2, FALSE)</f>
        <v>#N/A</v>
      </c>
      <c r="C47" s="14" t="e">
        <f>VLOOKUP(A47, Boats!A$1:F$144, 3, FALSE)</f>
        <v>#N/A</v>
      </c>
      <c r="D47" s="14" t="e">
        <f>VLOOKUP(A47, Boats!A$1:F$144, 6, FALSE)</f>
        <v>#N/A</v>
      </c>
      <c r="E47" s="15"/>
      <c r="F47" s="15"/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 t="e">
        <f t="shared" si="11"/>
        <v>#VALUE!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6,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</sheetData>
  <sheetProtection insertRows="0" deleteRows="0"/>
  <conditionalFormatting sqref="A10:J20 A28:J34">
    <cfRule type="expression" dxfId="2627" priority="5">
      <formula>NOT(ISBLANK($F10))</formula>
    </cfRule>
    <cfRule type="expression" dxfId="2626" priority="6">
      <formula>$J10=3</formula>
    </cfRule>
    <cfRule type="expression" dxfId="2625" priority="7">
      <formula>$J10=2</formula>
    </cfRule>
    <cfRule type="expression" dxfId="2624" priority="8">
      <formula>$J10=1</formula>
    </cfRule>
  </conditionalFormatting>
  <conditionalFormatting sqref="A42:J51">
    <cfRule type="expression" dxfId="2623" priority="1">
      <formula>NOT(ISBLANK($F42))</formula>
    </cfRule>
    <cfRule type="expression" dxfId="2622" priority="2">
      <formula>$J42=3</formula>
    </cfRule>
    <cfRule type="expression" dxfId="2621" priority="3">
      <formula>$J42=2</formula>
    </cfRule>
    <cfRule type="expression" dxfId="2620" priority="4">
      <formula>$J42=1</formula>
    </cfRule>
  </conditionalFormatting>
  <dataValidations count="1">
    <dataValidation type="list" allowBlank="1" showInputMessage="1" showErrorMessage="1" sqref="A42:A51 A10:A20 A28:A34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F42:F51 F10:F20 F28:F34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2"/>
  <sheetViews>
    <sheetView topLeftCell="A18" zoomScale="85" zoomScaleNormal="85" workbookViewId="0">
      <selection activeCell="F48" sqref="F48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COUNTA(A10:A18)+COUNTA(Table434101925[Boat Name])+COUNTA(Table4347112026[Boat Name])</f>
        <v>17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>
        <v>43255</v>
      </c>
      <c r="C5" s="7"/>
      <c r="D5" s="11" t="s">
        <v>88</v>
      </c>
      <c r="E5" s="23">
        <f>COUNTA(A10:A18)</f>
        <v>5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5.18</v>
      </c>
      <c r="C6" s="7"/>
      <c r="D6" s="11" t="s">
        <v>89</v>
      </c>
      <c r="E6" s="23">
        <f>E5-COUNTIF(F10:F18, "DNC")</f>
        <v>4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0.78472222222222221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108</v>
      </c>
      <c r="B10" s="26" t="str">
        <f>VLOOKUP(A10, Boats!A$1:F$144, 2, FALSE)</f>
        <v>Lintunen/Naysmith</v>
      </c>
      <c r="C10" s="26">
        <f>VLOOKUP(A10, Boats!A$1:F$144, 3, FALSE)</f>
        <v>67875</v>
      </c>
      <c r="D10" s="26">
        <f>VLOOKUP(A10, Boats!A$1:F$144, 5, FALSE)</f>
        <v>112</v>
      </c>
      <c r="E10" s="27">
        <v>0.82616898148148143</v>
      </c>
      <c r="F10" s="27"/>
      <c r="G10" s="28">
        <f t="shared" ref="G10:G18" si="0">IF(ISBLANK(E10), "", (E10-B$7) *24*60*60)</f>
        <v>3580.9999999999968</v>
      </c>
      <c r="H10" s="26">
        <f t="shared" ref="H10:H18" si="1">IF(ISBLANK(E10), "", ROUND(B$6*D10, 0))</f>
        <v>580</v>
      </c>
      <c r="I10" s="28">
        <f t="shared" ref="I10:I18" si="2">IF(ISBLANK(E10),"",G10-H10)</f>
        <v>3000.9999999999968</v>
      </c>
      <c r="J10" s="29">
        <f t="shared" ref="J10:J18" si="3">IF(F10="DNF", $E$6+1, IF(F10="DNS", $E$6+1, IF(F10="DSQ", $E$6+1, IF(F10="DNC", $E$5+1, RANK(I10, I$10:I$18, 1)))))</f>
        <v>1</v>
      </c>
      <c r="K10" s="18"/>
    </row>
    <row r="11" spans="1:11" s="8" customFormat="1" ht="15.75" x14ac:dyDescent="0.25">
      <c r="A11" s="13" t="s">
        <v>39</v>
      </c>
      <c r="B11" s="26" t="str">
        <f>VLOOKUP(A11, Boats!A$1:F$144, 2, FALSE)</f>
        <v>Andy Kozieradzki</v>
      </c>
      <c r="C11" s="26">
        <f>VLOOKUP(A11, Boats!A$1:F$144, 3, FALSE)</f>
        <v>30578</v>
      </c>
      <c r="D11" s="26">
        <f>VLOOKUP(A11, Boats!A$1:F$144, 5, FALSE)</f>
        <v>133</v>
      </c>
      <c r="E11" s="27">
        <v>0.8279050925925926</v>
      </c>
      <c r="F11" s="27"/>
      <c r="G11" s="28">
        <f t="shared" si="0"/>
        <v>3731.0000000000009</v>
      </c>
      <c r="H11" s="26">
        <f t="shared" si="1"/>
        <v>689</v>
      </c>
      <c r="I11" s="28">
        <f t="shared" si="2"/>
        <v>3042.0000000000009</v>
      </c>
      <c r="J11" s="29">
        <f t="shared" si="3"/>
        <v>2</v>
      </c>
      <c r="K11" s="18"/>
    </row>
    <row r="12" spans="1:11" s="8" customFormat="1" ht="15.75" x14ac:dyDescent="0.25">
      <c r="A12" s="13" t="s">
        <v>114</v>
      </c>
      <c r="B12" s="26" t="str">
        <f>VLOOKUP(A12, Boats!A$1:F$144, 2, FALSE)</f>
        <v>Scott Pillon</v>
      </c>
      <c r="C12" s="26">
        <f>VLOOKUP(A12, Boats!A$1:F$144, 3, FALSE)</f>
        <v>911</v>
      </c>
      <c r="D12" s="26">
        <f>VLOOKUP(A12, Boats!A$1:F$144, 5, FALSE)</f>
        <v>115</v>
      </c>
      <c r="E12" s="27">
        <v>0.82774305555555561</v>
      </c>
      <c r="F12" s="27"/>
      <c r="G12" s="28">
        <f t="shared" si="0"/>
        <v>3717.0000000000055</v>
      </c>
      <c r="H12" s="26">
        <f t="shared" si="1"/>
        <v>596</v>
      </c>
      <c r="I12" s="28">
        <f t="shared" si="2"/>
        <v>3121.0000000000055</v>
      </c>
      <c r="J12" s="29">
        <f t="shared" si="3"/>
        <v>3</v>
      </c>
      <c r="K12" s="18"/>
    </row>
    <row r="13" spans="1:11" s="8" customFormat="1" ht="15.75" x14ac:dyDescent="0.25">
      <c r="A13" s="13" t="s">
        <v>41</v>
      </c>
      <c r="B13" s="26" t="str">
        <f>VLOOKUP(A13, Boats!A$1:F$144, 2, FALSE)</f>
        <v>Larry Laing</v>
      </c>
      <c r="C13" s="26">
        <f>VLOOKUP(A13, Boats!A$1:F$144, 3, FALSE)</f>
        <v>42667</v>
      </c>
      <c r="D13" s="26">
        <f>VLOOKUP(A13, Boats!A$1:F$144, 5, FALSE)</f>
        <v>137</v>
      </c>
      <c r="E13" s="27">
        <v>0.83179398148148154</v>
      </c>
      <c r="F13" s="27"/>
      <c r="G13" s="28">
        <f t="shared" si="0"/>
        <v>4067.0000000000059</v>
      </c>
      <c r="H13" s="26">
        <f t="shared" si="1"/>
        <v>710</v>
      </c>
      <c r="I13" s="28">
        <f t="shared" si="2"/>
        <v>3357.0000000000059</v>
      </c>
      <c r="J13" s="33">
        <f t="shared" si="3"/>
        <v>4</v>
      </c>
      <c r="K13" s="18"/>
    </row>
    <row r="14" spans="1:11" ht="15.75" x14ac:dyDescent="0.25">
      <c r="A14" s="13" t="s">
        <v>144</v>
      </c>
      <c r="B14" s="26" t="str">
        <f>VLOOKUP(A14, Boats!A$1:F$144, 2, FALSE)</f>
        <v>J Pullen/B Bingham</v>
      </c>
      <c r="C14" s="26" t="str">
        <f>VLOOKUP(A14, Boats!A$1:F$144, 3, FALSE)</f>
        <v>CAN 16</v>
      </c>
      <c r="D14" s="26">
        <f>VLOOKUP(A14, Boats!A$1:F$144, 5, FALSE)</f>
        <v>133</v>
      </c>
      <c r="E14" s="15"/>
      <c r="F14" s="15" t="s">
        <v>90</v>
      </c>
      <c r="G14" s="28" t="str">
        <f t="shared" si="0"/>
        <v/>
      </c>
      <c r="H14" s="26" t="str">
        <f t="shared" si="1"/>
        <v/>
      </c>
      <c r="I14" s="28" t="str">
        <f t="shared" si="2"/>
        <v/>
      </c>
      <c r="J14" s="29">
        <f t="shared" si="3"/>
        <v>6</v>
      </c>
      <c r="K14" s="20"/>
    </row>
    <row r="15" spans="1:11" ht="15.75" x14ac:dyDescent="0.25">
      <c r="A15" s="25"/>
      <c r="B15" s="26" t="e">
        <f>VLOOKUP(A15, Boats!A$1:F$144, 2, FALSE)</f>
        <v>#N/A</v>
      </c>
      <c r="C15" s="26" t="e">
        <f>VLOOKUP(A15, Boats!A$1:F$144, 3, FALSE)</f>
        <v>#N/A</v>
      </c>
      <c r="D15" s="26" t="e">
        <f>VLOOKUP(A15, Boats!A$1:F$144, 5, FALSE)</f>
        <v>#N/A</v>
      </c>
      <c r="E15" s="27"/>
      <c r="F15" s="27"/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33" t="e">
        <f t="shared" si="3"/>
        <v>#VALUE!</v>
      </c>
      <c r="K15" s="20"/>
    </row>
    <row r="16" spans="1:11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5,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 t="shared" si="3"/>
        <v>#VALUE!</v>
      </c>
      <c r="K16" s="20"/>
    </row>
    <row r="17" spans="1:11" ht="15.75" x14ac:dyDescent="0.25">
      <c r="A17" s="38"/>
      <c r="B17" s="14" t="e">
        <f>VLOOKUP(A17, Boats!A$1:F$144, 2, FALSE)</f>
        <v>#N/A</v>
      </c>
      <c r="C17" s="14" t="e">
        <f>VLOOKUP(A17, Boats!A$1:F$144, 3, FALSE)</f>
        <v>#N/A</v>
      </c>
      <c r="D17" s="14" t="e">
        <f>VLOOKUP(A17, Boats!A$1:F$144, 5, FALSE)</f>
        <v>#N/A</v>
      </c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 t="shared" si="3"/>
        <v>#VALUE!</v>
      </c>
      <c r="K17" s="20"/>
    </row>
    <row r="18" spans="1:11" ht="15.75" x14ac:dyDescent="0.25">
      <c r="A18" s="13"/>
      <c r="B18" s="14" t="e">
        <f>VLOOKUP(A18, Boats!A$1:F$144, 2, FALSE)</f>
        <v>#N/A</v>
      </c>
      <c r="C18" s="14" t="e">
        <f>VLOOKUP(A18, Boats!A$1:F$144, 3, FALSE)</f>
        <v>#N/A</v>
      </c>
      <c r="D18" s="14" t="e">
        <f>VLOOKUP(A18, Boats!A$1:F$144, 5, FALSE)</f>
        <v>#N/A</v>
      </c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 t="shared" si="3"/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9">
        <v>43255</v>
      </c>
      <c r="C21" s="7"/>
      <c r="D21" s="11" t="s">
        <v>88</v>
      </c>
      <c r="E21" s="21">
        <f>COUNTA(A26:A34)</f>
        <v>6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>
        <v>5.18</v>
      </c>
      <c r="C22" s="7"/>
      <c r="D22" s="11" t="s">
        <v>89</v>
      </c>
      <c r="E22" s="21">
        <f>E21-COUNTIF(F26:F34, "DNC")</f>
        <v>1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>
        <v>0.78819444444444453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 t="s">
        <v>143</v>
      </c>
      <c r="B26" s="26" t="str">
        <f>VLOOKUP(A26, Boats!A$1:F$144, 2, FALSE)</f>
        <v>Andrea Hill</v>
      </c>
      <c r="C26" s="26">
        <f>VLOOKUP(A26, Boats!A$1:F$144, 3, FALSE)</f>
        <v>533</v>
      </c>
      <c r="D26" s="26">
        <f>VLOOKUP(A26, Boats!A$1:F$144, 5, FALSE)</f>
        <v>173</v>
      </c>
      <c r="E26" s="27"/>
      <c r="F26" s="15" t="s">
        <v>90</v>
      </c>
      <c r="G26" s="28" t="str">
        <f t="shared" ref="G26:G34" si="4">IF(ISBLANK(E26), "", (E26-B$23) *24*60*60)</f>
        <v/>
      </c>
      <c r="H26" s="29" t="str">
        <f t="shared" ref="H26:H34" si="5">IF(ISBLANK(E26), "", ROUND(B$22*D26, 0))</f>
        <v/>
      </c>
      <c r="I26" s="28" t="str">
        <f t="shared" ref="I26:I34" si="6">IF(ISBLANK(E26),"",G26-H26)</f>
        <v/>
      </c>
      <c r="J26" s="29">
        <f t="shared" ref="J26:J34" si="7">IF(F26="DNF", $E$22+1, IF(F26="DNS", $E$22+1, IF(F26="DSQ", $E$22+1, IF(F26="DNC", $E$21+1, RANK(I26, I$26:I$34, 1)))))</f>
        <v>7</v>
      </c>
      <c r="K26" s="20"/>
    </row>
    <row r="27" spans="1:11" ht="15.75" x14ac:dyDescent="0.25">
      <c r="A27" s="13" t="s">
        <v>133</v>
      </c>
      <c r="B27" s="26" t="str">
        <f>VLOOKUP(A27, Boats!A$1:F$144, 2, FALSE)</f>
        <v>Jason Allson</v>
      </c>
      <c r="C27" s="26">
        <f>VLOOKUP(A27, Boats!A$1:F$144, 3, FALSE)</f>
        <v>370</v>
      </c>
      <c r="D27" s="26">
        <f>VLOOKUP(A27, Boats!A$1:F$144, 5, FALSE)</f>
        <v>163</v>
      </c>
      <c r="E27" s="27">
        <v>0.83899305555555559</v>
      </c>
      <c r="F27" s="27"/>
      <c r="G27" s="28">
        <f t="shared" si="4"/>
        <v>4388.9999999999955</v>
      </c>
      <c r="H27" s="29">
        <f t="shared" si="5"/>
        <v>844</v>
      </c>
      <c r="I27" s="28">
        <f t="shared" si="6"/>
        <v>3544.9999999999955</v>
      </c>
      <c r="J27" s="29">
        <f t="shared" si="7"/>
        <v>1</v>
      </c>
      <c r="K27" s="20"/>
    </row>
    <row r="28" spans="1:11" ht="15.75" x14ac:dyDescent="0.25">
      <c r="A28" s="13" t="s">
        <v>145</v>
      </c>
      <c r="B28" s="26" t="str">
        <f>VLOOKUP(A28, Boats!A$1:F$144, 2, FALSE)</f>
        <v>Paul Dezell</v>
      </c>
      <c r="C28" s="26">
        <f>VLOOKUP(A28, Boats!A$1:F$144, 3, FALSE)</f>
        <v>214</v>
      </c>
      <c r="D28" s="26">
        <f>VLOOKUP(A28, Boats!A$1:F$144, 5, FALSE)</f>
        <v>189</v>
      </c>
      <c r="E28" s="27"/>
      <c r="F28" s="15" t="s">
        <v>90</v>
      </c>
      <c r="G28" s="28" t="str">
        <f t="shared" si="4"/>
        <v/>
      </c>
      <c r="H28" s="29" t="str">
        <f t="shared" si="5"/>
        <v/>
      </c>
      <c r="I28" s="28" t="str">
        <f t="shared" si="6"/>
        <v/>
      </c>
      <c r="J28" s="29">
        <f t="shared" si="7"/>
        <v>7</v>
      </c>
      <c r="K28" s="20"/>
    </row>
    <row r="29" spans="1:11" ht="15.75" x14ac:dyDescent="0.25">
      <c r="A29" s="13" t="s">
        <v>57</v>
      </c>
      <c r="B29" s="26" t="str">
        <f>VLOOKUP(A29, Boats!A$1:F$144, 2, FALSE)</f>
        <v>George Mooney</v>
      </c>
      <c r="C29" s="26">
        <f>VLOOKUP(A29, Boats!A$1:F$144, 3, FALSE)</f>
        <v>74023</v>
      </c>
      <c r="D29" s="26">
        <f>VLOOKUP(A29, Boats!A$1:F$144, 5, FALSE)</f>
        <v>192</v>
      </c>
      <c r="E29" s="15"/>
      <c r="F29" s="15" t="s">
        <v>90</v>
      </c>
      <c r="G29" s="28" t="str">
        <f t="shared" si="4"/>
        <v/>
      </c>
      <c r="H29" s="29" t="str">
        <f t="shared" si="5"/>
        <v/>
      </c>
      <c r="I29" s="28" t="str">
        <f t="shared" si="6"/>
        <v/>
      </c>
      <c r="J29" s="29">
        <f t="shared" si="7"/>
        <v>7</v>
      </c>
      <c r="K29" s="20"/>
    </row>
    <row r="30" spans="1:11" ht="15.75" x14ac:dyDescent="0.25">
      <c r="A30" s="13" t="s">
        <v>64</v>
      </c>
      <c r="B30" s="26" t="str">
        <f>VLOOKUP(A30, Boats!A$1:F$144, 2, FALSE)</f>
        <v>John Amyot</v>
      </c>
      <c r="C30" s="26">
        <f>VLOOKUP(A30, Boats!A$1:F$144, 3, FALSE)</f>
        <v>50</v>
      </c>
      <c r="D30" s="26">
        <f>VLOOKUP(A30, Boats!A$1:F$144, 5, FALSE)</f>
        <v>205</v>
      </c>
      <c r="E30" s="15"/>
      <c r="F30" s="15" t="s">
        <v>90</v>
      </c>
      <c r="G30" s="28" t="str">
        <f t="shared" si="4"/>
        <v/>
      </c>
      <c r="H30" s="29" t="str">
        <f t="shared" si="5"/>
        <v/>
      </c>
      <c r="I30" s="28" t="str">
        <f t="shared" si="6"/>
        <v/>
      </c>
      <c r="J30" s="29">
        <f t="shared" si="7"/>
        <v>7</v>
      </c>
      <c r="K30" s="20"/>
    </row>
    <row r="31" spans="1:11" ht="15.75" x14ac:dyDescent="0.25">
      <c r="A31" s="13" t="s">
        <v>91</v>
      </c>
      <c r="B31" s="26" t="str">
        <f>VLOOKUP(A31, Boats!A$1:F$144, 2, FALSE)</f>
        <v>Lothar Bauer</v>
      </c>
      <c r="C31" s="26">
        <f>VLOOKUP(A31, Boats!A$1:F$144, 3, FALSE)</f>
        <v>543</v>
      </c>
      <c r="D31" s="26">
        <f>VLOOKUP(A31, Boats!A$1:F$144, 5, FALSE)</f>
        <v>211</v>
      </c>
      <c r="E31" s="27"/>
      <c r="F31" s="15" t="s">
        <v>90</v>
      </c>
      <c r="G31" s="28" t="str">
        <f t="shared" si="4"/>
        <v/>
      </c>
      <c r="H31" s="29" t="str">
        <f t="shared" si="5"/>
        <v/>
      </c>
      <c r="I31" s="28" t="str">
        <f t="shared" si="6"/>
        <v/>
      </c>
      <c r="J31" s="29">
        <f t="shared" si="7"/>
        <v>7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4"/>
        <v/>
      </c>
      <c r="H32" s="14" t="str">
        <f t="shared" si="5"/>
        <v/>
      </c>
      <c r="I32" s="16" t="str">
        <f t="shared" si="6"/>
        <v/>
      </c>
      <c r="J32" s="14" t="e">
        <f t="shared" si="7"/>
        <v>#VALUE!</v>
      </c>
      <c r="K32" s="20"/>
    </row>
    <row r="33" spans="1:11" ht="15.75" x14ac:dyDescent="0.25">
      <c r="A33" s="25"/>
      <c r="B33" s="26" t="e">
        <f>VLOOKUP(A33, Boats!A$1:F$144, 2, FALSE)</f>
        <v>#N/A</v>
      </c>
      <c r="C33" s="26" t="e">
        <f>VLOOKUP(A33, Boats!A$1:F$144, 3, FALSE)</f>
        <v>#N/A</v>
      </c>
      <c r="D33" s="26" t="e">
        <f>VLOOKUP(A33, Boats!A$1:F$144, 5, FALSE)</f>
        <v>#N/A</v>
      </c>
      <c r="E33" s="27"/>
      <c r="F33" s="15"/>
      <c r="G33" s="28" t="str">
        <f t="shared" si="4"/>
        <v/>
      </c>
      <c r="H33" s="29" t="str">
        <f t="shared" si="5"/>
        <v/>
      </c>
      <c r="I33" s="28" t="str">
        <f t="shared" si="6"/>
        <v/>
      </c>
      <c r="J33" s="29" t="e">
        <f t="shared" si="7"/>
        <v>#VALUE!</v>
      </c>
      <c r="K33" s="20"/>
    </row>
    <row r="34" spans="1:11" ht="15.75" x14ac:dyDescent="0.25">
      <c r="A34" s="13"/>
      <c r="B34" s="14" t="e">
        <f>VLOOKUP(A34, Boats!A$1:F$144, 2, FALSE)</f>
        <v>#N/A</v>
      </c>
      <c r="C34" s="14" t="e">
        <f>VLOOKUP(A34, Boats!A$1:F$144, 3, FALSE)</f>
        <v>#N/A</v>
      </c>
      <c r="D34" s="14" t="e">
        <f>VLOOKUP(A34, Boats!A$1:F$144, 5, FALSE)</f>
        <v>#N/A</v>
      </c>
      <c r="E34" s="15"/>
      <c r="F34" s="15"/>
      <c r="G34" s="16" t="str">
        <f t="shared" si="4"/>
        <v/>
      </c>
      <c r="H34" s="14" t="str">
        <f t="shared" si="5"/>
        <v/>
      </c>
      <c r="I34" s="16" t="str">
        <f t="shared" si="6"/>
        <v/>
      </c>
      <c r="J34" s="14" t="e">
        <f t="shared" si="7"/>
        <v>#VALUE!</v>
      </c>
      <c r="K34" s="20"/>
    </row>
    <row r="36" spans="1:11" ht="18.75" x14ac:dyDescent="0.3">
      <c r="A36" s="4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11" t="s">
        <v>14</v>
      </c>
      <c r="B37" s="9">
        <v>43255</v>
      </c>
      <c r="C37" s="7"/>
      <c r="D37" s="11" t="s">
        <v>88</v>
      </c>
      <c r="E37" s="21">
        <f>COUNTA(A42:A52)</f>
        <v>6</v>
      </c>
      <c r="F37" s="7"/>
      <c r="G37" s="7"/>
      <c r="H37" s="7"/>
      <c r="I37" s="7"/>
      <c r="J37" s="7"/>
      <c r="K37" s="7"/>
    </row>
    <row r="38" spans="1:11" x14ac:dyDescent="0.25">
      <c r="A38" s="11" t="s">
        <v>10</v>
      </c>
      <c r="B38" s="6">
        <v>5.18</v>
      </c>
      <c r="C38" s="7"/>
      <c r="D38" s="11" t="s">
        <v>89</v>
      </c>
      <c r="E38" s="21">
        <f>E37-COUNTIF(F42:F52, "DNC")</f>
        <v>4</v>
      </c>
      <c r="F38" s="7"/>
      <c r="G38" s="7"/>
      <c r="H38" s="7"/>
      <c r="I38" s="7"/>
      <c r="J38" s="7"/>
      <c r="K38" s="7"/>
    </row>
    <row r="39" spans="1:11" x14ac:dyDescent="0.25">
      <c r="A39" s="11" t="s">
        <v>11</v>
      </c>
      <c r="B39" s="10">
        <v>0.79166666666666663</v>
      </c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11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s="8" customFormat="1" x14ac:dyDescent="0.25">
      <c r="A41" s="19" t="s">
        <v>0</v>
      </c>
      <c r="B41" s="18" t="s">
        <v>5</v>
      </c>
      <c r="C41" s="18" t="s">
        <v>3</v>
      </c>
      <c r="D41" s="18" t="s">
        <v>7</v>
      </c>
      <c r="E41" s="18" t="s">
        <v>12</v>
      </c>
      <c r="F41" s="18" t="s">
        <v>26</v>
      </c>
      <c r="G41" s="18" t="s">
        <v>28</v>
      </c>
      <c r="H41" s="18" t="s">
        <v>13</v>
      </c>
      <c r="I41" s="18" t="s">
        <v>30</v>
      </c>
      <c r="J41" s="18" t="s">
        <v>15</v>
      </c>
      <c r="K41" s="12" t="s">
        <v>16</v>
      </c>
    </row>
    <row r="42" spans="1:11" ht="15.75" x14ac:dyDescent="0.25">
      <c r="A42" s="13" t="s">
        <v>74</v>
      </c>
      <c r="B42" s="14" t="str">
        <f>VLOOKUP(A42, Boats!A$1:F$144, 2, FALSE)</f>
        <v>Chris Wysynski</v>
      </c>
      <c r="C42" s="14">
        <f>VLOOKUP(A42, Boats!A$1:F$144, 3, FALSE)</f>
        <v>68</v>
      </c>
      <c r="D42" s="14">
        <f>VLOOKUP(A42, Boats!A$1:F$144, 5, FALSE)</f>
        <v>229</v>
      </c>
      <c r="E42" s="15">
        <v>0.84340277777777783</v>
      </c>
      <c r="F42" s="15"/>
      <c r="G42" s="16">
        <f t="shared" ref="G42:G52" si="8">IF(ISBLANK(E42), "", (E42-B$39) *24*60*60)</f>
        <v>4470.0000000000082</v>
      </c>
      <c r="H42" s="14">
        <f t="shared" ref="H42:H52" si="9">IF(ISBLANK(E42), "", ROUND(B$38*D42, 0))</f>
        <v>1186</v>
      </c>
      <c r="I42" s="16">
        <f t="shared" ref="I42:I52" si="10">IF(ISBLANK(E42),"",G42-H42)</f>
        <v>3284.0000000000082</v>
      </c>
      <c r="J42" s="24">
        <f t="shared" ref="J42:J52" si="11">IF(F42="DNF", $E$38+1, IF(F42="DNS", $E$38+1, IF(F42="DSQ", $E$38+1, IF(F42="DNC", $E$37+1, RANK(I42, I$42:I$52, 1)))))</f>
        <v>4</v>
      </c>
      <c r="K42" s="17"/>
    </row>
    <row r="43" spans="1:11" ht="15.75" x14ac:dyDescent="0.25">
      <c r="A43" s="13" t="s">
        <v>66</v>
      </c>
      <c r="B43" s="26" t="str">
        <f>VLOOKUP(A43, Boats!A$1:F$144, 2, FALSE)</f>
        <v>Mary Chesnik</v>
      </c>
      <c r="C43" s="26">
        <f>VLOOKUP(A43, Boats!A$1:F$144, 3, FALSE)</f>
        <v>15944</v>
      </c>
      <c r="D43" s="26">
        <f>VLOOKUP(A43, Boats!A$1:F$144, 5, FALSE)</f>
        <v>217</v>
      </c>
      <c r="E43" s="27">
        <v>0.84140046296296289</v>
      </c>
      <c r="F43" s="27"/>
      <c r="G43" s="28">
        <f t="shared" si="8"/>
        <v>4296.9999999999973</v>
      </c>
      <c r="H43" s="29">
        <f t="shared" si="9"/>
        <v>1124</v>
      </c>
      <c r="I43" s="28">
        <f t="shared" si="10"/>
        <v>3172.9999999999973</v>
      </c>
      <c r="J43" s="31">
        <f t="shared" si="11"/>
        <v>3</v>
      </c>
      <c r="K43" s="17"/>
    </row>
    <row r="44" spans="1:11" ht="15.75" x14ac:dyDescent="0.25">
      <c r="A44" s="13" t="s">
        <v>124</v>
      </c>
      <c r="B44" s="26" t="str">
        <f>VLOOKUP(A44, Boats!A$1:F$144, 2, FALSE)</f>
        <v>Walter Argent</v>
      </c>
      <c r="C44" s="26">
        <f>VLOOKUP(A44, Boats!A$1:F$144, 3, FALSE)</f>
        <v>15901</v>
      </c>
      <c r="D44" s="26">
        <f>VLOOKUP(A44, Boats!A$1:F$144, 5, FALSE)</f>
        <v>229</v>
      </c>
      <c r="E44" s="27">
        <v>0.84160879629629637</v>
      </c>
      <c r="F44" s="27"/>
      <c r="G44" s="28">
        <f t="shared" si="8"/>
        <v>4315.00000000001</v>
      </c>
      <c r="H44" s="29">
        <f t="shared" si="9"/>
        <v>1186</v>
      </c>
      <c r="I44" s="28">
        <f t="shared" si="10"/>
        <v>3129.00000000001</v>
      </c>
      <c r="J44" s="31">
        <f t="shared" si="11"/>
        <v>1</v>
      </c>
      <c r="K44" s="20"/>
    </row>
    <row r="45" spans="1:11" ht="15.75" x14ac:dyDescent="0.25">
      <c r="A45" s="38" t="s">
        <v>80</v>
      </c>
      <c r="B45" s="34" t="str">
        <f>VLOOKUP(A45, Boats!A$1:F$144, 2, FALSE)</f>
        <v>Bernard Wolter</v>
      </c>
      <c r="C45" s="34">
        <f>VLOOKUP(A45, Boats!A$1:F$144, 3, FALSE)</f>
        <v>99</v>
      </c>
      <c r="D45" s="34">
        <f>VLOOKUP(A45, Boats!A$1:F$144, 5, FALSE)</f>
        <v>237</v>
      </c>
      <c r="E45" s="36">
        <v>0.84248842592592599</v>
      </c>
      <c r="F45" s="36"/>
      <c r="G45" s="37">
        <f t="shared" si="8"/>
        <v>4391.0000000000091</v>
      </c>
      <c r="H45" s="35">
        <f t="shared" si="9"/>
        <v>1228</v>
      </c>
      <c r="I45" s="37">
        <f t="shared" si="10"/>
        <v>3163.0000000000091</v>
      </c>
      <c r="J45" s="42">
        <f t="shared" si="11"/>
        <v>2</v>
      </c>
      <c r="K45" s="20"/>
    </row>
    <row r="46" spans="1:11" ht="15.75" x14ac:dyDescent="0.25">
      <c r="A46" s="13" t="s">
        <v>95</v>
      </c>
      <c r="B46" s="14" t="str">
        <f>VLOOKUP(A46, Boats!A$1:F$144, 2, FALSE)</f>
        <v>Zane Handysides</v>
      </c>
      <c r="C46" s="14">
        <f>VLOOKUP(A46, Boats!A$1:F$144, 3, FALSE)</f>
        <v>5988</v>
      </c>
      <c r="D46" s="14">
        <f>VLOOKUP(A46, Boats!A$1:F$144, 5, FALSE)</f>
        <v>229</v>
      </c>
      <c r="E46" s="15"/>
      <c r="F46" s="15" t="s">
        <v>90</v>
      </c>
      <c r="G46" s="16" t="str">
        <f t="shared" si="8"/>
        <v/>
      </c>
      <c r="H46" s="14" t="str">
        <f t="shared" si="9"/>
        <v/>
      </c>
      <c r="I46" s="16" t="str">
        <f t="shared" si="10"/>
        <v/>
      </c>
      <c r="J46" s="32">
        <f t="shared" si="11"/>
        <v>7</v>
      </c>
      <c r="K46" s="20"/>
    </row>
    <row r="47" spans="1:11" ht="15.75" x14ac:dyDescent="0.25">
      <c r="A47" s="13" t="s">
        <v>117</v>
      </c>
      <c r="B47" s="14" t="str">
        <f>VLOOKUP(A47, Boats!A$1:F$144, 2, FALSE)</f>
        <v>MJ Hutchinson</v>
      </c>
      <c r="C47" s="14">
        <f>VLOOKUP(A47, Boats!A$1:F$144, 3, FALSE)</f>
        <v>178</v>
      </c>
      <c r="D47" s="14">
        <f>VLOOKUP(A47, Boats!A$1:F$144, 5, FALSE)</f>
        <v>246</v>
      </c>
      <c r="E47" s="15"/>
      <c r="F47" s="15" t="s">
        <v>90</v>
      </c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32">
        <f t="shared" si="11"/>
        <v>7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2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5,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2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5,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2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5,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2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5,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24" t="e">
        <f t="shared" si="11"/>
        <v>#VALUE!</v>
      </c>
      <c r="K52" s="20"/>
    </row>
  </sheetData>
  <sheetProtection insertRows="0" deleteRows="0"/>
  <conditionalFormatting sqref="A10:J18 A42:J52 A26:J34">
    <cfRule type="expression" dxfId="2583" priority="1">
      <formula>NOT(ISBLANK($F10))</formula>
    </cfRule>
    <cfRule type="expression" dxfId="2582" priority="2">
      <formula>$J10=3</formula>
    </cfRule>
    <cfRule type="expression" dxfId="2581" priority="3">
      <formula>$J10=2</formula>
    </cfRule>
    <cfRule type="expression" dxfId="2580" priority="4">
      <formula>$J10=1</formula>
    </cfRule>
  </conditionalFormatting>
  <dataValidations count="1">
    <dataValidation type="list" allowBlank="1" showInputMessage="1" showErrorMessage="1" sqref="A26:A34 A10:A18 A42:A52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F42:F52 F10:F18 F26:F34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2"/>
  <sheetViews>
    <sheetView topLeftCell="A21" zoomScaleNormal="100" workbookViewId="0">
      <selection activeCell="I32" sqref="I32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25</v>
      </c>
    </row>
    <row r="2" spans="1:11" ht="18.75" x14ac:dyDescent="0.3">
      <c r="A2" s="2" t="s">
        <v>96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>
        <v>43257</v>
      </c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5.18</v>
      </c>
      <c r="C6" s="7"/>
      <c r="D6" s="11" t="s">
        <v>89</v>
      </c>
      <c r="E6" s="23">
        <f>E5-COUNTIF(F10:F20, "DNC")</f>
        <v>5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0.78819444444444453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ht="15.75" x14ac:dyDescent="0.25">
      <c r="A10" s="13" t="s">
        <v>108</v>
      </c>
      <c r="B10" s="14" t="str">
        <f>VLOOKUP(A10, Boats!A$1:F$144, 2, FALSE)</f>
        <v>Lintunen/Naysmith</v>
      </c>
      <c r="C10" s="14">
        <f>VLOOKUP(A10, Boats!A$1:F$144, 3, FALSE)</f>
        <v>67875</v>
      </c>
      <c r="D10" s="14">
        <f>VLOOKUP(A10, Boats!A$1:F$144, 6, FALSE)</f>
        <v>102</v>
      </c>
      <c r="E10" s="15">
        <v>0.8348726851851852</v>
      </c>
      <c r="F10" s="15"/>
      <c r="G10" s="16">
        <f t="shared" ref="G10:G20" si="0">IF(ISBLANK(E10), "", (E10-B$7) *24*60*60)</f>
        <v>4032.9999999999941</v>
      </c>
      <c r="H10" s="14">
        <f t="shared" ref="H10:H20" si="1">IF(ISBLANK(E10), "", ROUND(B$6*D10, 0))</f>
        <v>528</v>
      </c>
      <c r="I10" s="16">
        <f t="shared" ref="I10:I20" si="2">IF(ISBLANK(E10),"",G10-H10)</f>
        <v>3504.9999999999941</v>
      </c>
      <c r="J10" s="14">
        <f t="shared" ref="J10:J20" si="3">IF(F10="DNF", $E$6+1, IF(F10="DNS", $E$6+1, IF(F10="DSQ", $E$6+1, IF(F10="DNC", $E$5+1, RANK(I10, I$10:I$20, 1)))))</f>
        <v>1</v>
      </c>
      <c r="K10" s="17"/>
    </row>
    <row r="11" spans="1:11" ht="15.75" x14ac:dyDescent="0.25">
      <c r="A11" s="13" t="s">
        <v>107</v>
      </c>
      <c r="B11" s="14" t="str">
        <f>VLOOKUP(A11, Boats!A$1:F$144, 2, FALSE)</f>
        <v>Rob Ferguson</v>
      </c>
      <c r="C11" s="14"/>
      <c r="D11" s="14">
        <f>VLOOKUP(A11, Boats!A$1:F$144, 6, FALSE)</f>
        <v>108</v>
      </c>
      <c r="E11" s="15">
        <v>0.8353356481481482</v>
      </c>
      <c r="F11" s="15"/>
      <c r="G11" s="16">
        <f t="shared" si="0"/>
        <v>4072.9999999999968</v>
      </c>
      <c r="H11" s="14">
        <f t="shared" si="1"/>
        <v>559</v>
      </c>
      <c r="I11" s="16">
        <f t="shared" si="2"/>
        <v>3513.9999999999968</v>
      </c>
      <c r="J11" s="14">
        <f t="shared" si="3"/>
        <v>2</v>
      </c>
      <c r="K11" s="17"/>
    </row>
    <row r="12" spans="1:11" ht="15.75" x14ac:dyDescent="0.25">
      <c r="A12" s="13" t="s">
        <v>31</v>
      </c>
      <c r="B12" s="14" t="str">
        <f>VLOOKUP(A12, Boats!A$1:F$144, 2, FALSE)</f>
        <v>Dave Evans</v>
      </c>
      <c r="C12" s="14">
        <f>VLOOKUP(A12, Boats!A$1:F$144, 3, FALSE)</f>
        <v>9</v>
      </c>
      <c r="D12" s="14">
        <f>VLOOKUP(A12, Boats!A$1:F$144, 6, FALSE)</f>
        <v>90</v>
      </c>
      <c r="E12" s="15">
        <v>0.83837962962962964</v>
      </c>
      <c r="F12" s="15"/>
      <c r="G12" s="16">
        <f t="shared" si="0"/>
        <v>4335.9999999999936</v>
      </c>
      <c r="H12" s="14">
        <f t="shared" si="1"/>
        <v>466</v>
      </c>
      <c r="I12" s="16">
        <f t="shared" si="2"/>
        <v>3869.9999999999936</v>
      </c>
      <c r="J12" s="22">
        <f t="shared" si="3"/>
        <v>3</v>
      </c>
      <c r="K12" s="20"/>
    </row>
    <row r="13" spans="1:11" ht="15.75" x14ac:dyDescent="0.25">
      <c r="A13" s="13" t="s">
        <v>114</v>
      </c>
      <c r="B13" s="26" t="str">
        <f>VLOOKUP(A13, Boats!A$1:F$144, 2, FALSE)</f>
        <v>Scott Pillon</v>
      </c>
      <c r="C13" s="26">
        <f>VLOOKUP(A13, Boats!A$1:F$144, 3, FALSE)</f>
        <v>911</v>
      </c>
      <c r="D13" s="29">
        <f>VLOOKUP(A13, Boats!A$1:F$144, 6, FALSE)</f>
        <v>99</v>
      </c>
      <c r="E13" s="27">
        <v>0.84297453703703706</v>
      </c>
      <c r="F13" s="27"/>
      <c r="G13" s="28">
        <f t="shared" si="0"/>
        <v>4732.9999999999945</v>
      </c>
      <c r="H13" s="26">
        <f t="shared" si="1"/>
        <v>513</v>
      </c>
      <c r="I13" s="28">
        <f t="shared" si="2"/>
        <v>4219.9999999999945</v>
      </c>
      <c r="J13" s="29">
        <f t="shared" si="3"/>
        <v>5</v>
      </c>
      <c r="K13" s="20"/>
    </row>
    <row r="14" spans="1:11" ht="15.75" x14ac:dyDescent="0.25">
      <c r="A14" s="13" t="s">
        <v>147</v>
      </c>
      <c r="B14" s="14" t="str">
        <f>VLOOKUP(A14, Boats!A$1:F$144, 2, FALSE)</f>
        <v>Brad Blackton</v>
      </c>
      <c r="C14" s="14">
        <f>VLOOKUP(A14, Boats!A$1:F$144, 3, FALSE)</f>
        <v>112</v>
      </c>
      <c r="D14" s="22">
        <f>VLOOKUP(A14, Boats!A$1:F$144, 6, FALSE)</f>
        <v>102</v>
      </c>
      <c r="E14" s="15">
        <v>0.84008101851851846</v>
      </c>
      <c r="F14" s="15"/>
      <c r="G14" s="16">
        <f t="shared" si="0"/>
        <v>4482.9999999999882</v>
      </c>
      <c r="H14" s="14">
        <f t="shared" si="1"/>
        <v>528</v>
      </c>
      <c r="I14" s="16">
        <f t="shared" si="2"/>
        <v>3954.9999999999882</v>
      </c>
      <c r="J14" s="22">
        <f t="shared" si="3"/>
        <v>4</v>
      </c>
      <c r="K14" s="20"/>
    </row>
    <row r="15" spans="1:11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1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1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</row>
    <row r="18" spans="1:11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1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1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1" ht="14.25" customHeight="1" x14ac:dyDescent="0.25"/>
    <row r="22" spans="1:11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11" t="s">
        <v>14</v>
      </c>
      <c r="B23" s="9">
        <v>43257</v>
      </c>
      <c r="C23" s="7"/>
      <c r="D23" s="11" t="s">
        <v>88</v>
      </c>
      <c r="E23" s="23">
        <f>COUNTA(A28:A35)</f>
        <v>8</v>
      </c>
      <c r="F23" s="7"/>
      <c r="G23" s="7"/>
      <c r="H23" s="7"/>
      <c r="I23" s="7"/>
      <c r="J23" s="7"/>
      <c r="K23" s="7"/>
    </row>
    <row r="24" spans="1:11" x14ac:dyDescent="0.25">
      <c r="A24" s="11" t="s">
        <v>10</v>
      </c>
      <c r="B24" s="6">
        <v>5.18</v>
      </c>
      <c r="C24" s="7"/>
      <c r="D24" s="11" t="s">
        <v>89</v>
      </c>
      <c r="E24" s="23">
        <f>E23-COUNTIF(F28:F35, "DNC")</f>
        <v>8</v>
      </c>
      <c r="F24" s="7"/>
      <c r="G24" s="7"/>
      <c r="H24" s="7"/>
      <c r="I24" s="7"/>
      <c r="J24" s="7"/>
      <c r="K24" s="7"/>
    </row>
    <row r="25" spans="1:11" x14ac:dyDescent="0.25">
      <c r="A25" s="11" t="s">
        <v>11</v>
      </c>
      <c r="B25" s="10">
        <v>0.79166666666666663</v>
      </c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1" ht="15.75" x14ac:dyDescent="0.25">
      <c r="A28" s="13" t="s">
        <v>4</v>
      </c>
      <c r="B28" s="26" t="str">
        <f>VLOOKUP(A28, Boats!A$1:F$144, 2, FALSE)</f>
        <v>Dennis Hendel</v>
      </c>
      <c r="C28" s="26" t="str">
        <f>VLOOKUP(A28, Boats!A$1:F$144, 3, FALSE)</f>
        <v>KC3</v>
      </c>
      <c r="D28" s="29">
        <f>VLOOKUP(A28, Boats!A$1:F$144, 6, FALSE)</f>
        <v>126</v>
      </c>
      <c r="E28" s="36">
        <v>0.84173611111111113</v>
      </c>
      <c r="F28" s="27"/>
      <c r="G28" s="28">
        <f t="shared" ref="G28:G35" si="4">IF(ISBLANK(E28), "", (E28-B$25) *24*60*60)</f>
        <v>4326.0000000000045</v>
      </c>
      <c r="H28" s="29">
        <f t="shared" ref="H28:H35" si="5">IF(ISBLANK(E28), "", ROUND(B$24*D28, 0))</f>
        <v>653</v>
      </c>
      <c r="I28" s="28">
        <f t="shared" ref="I28:I35" si="6">IF(ISBLANK(E28),"",G28-H28)</f>
        <v>3673.0000000000045</v>
      </c>
      <c r="J28" s="29">
        <f t="shared" ref="J28:J35" si="7">IF(F28="DNF", $E$24+1, IF(F28="DNS", $E$24+1, IF(F28="DSQ", $E$24+1, IF(F28="DNC", $E$23+1, RANK(I28, I$28:I$35, 1)))))</f>
        <v>1</v>
      </c>
      <c r="K28" s="17"/>
    </row>
    <row r="29" spans="1:11" ht="15.75" x14ac:dyDescent="0.25">
      <c r="A29" s="13" t="s">
        <v>39</v>
      </c>
      <c r="B29" s="26" t="str">
        <f>VLOOKUP(A29, Boats!A$1:F$144, 2, FALSE)</f>
        <v>Andy Kozieradzki</v>
      </c>
      <c r="C29" s="26">
        <f>VLOOKUP(A29, Boats!A$1:F$144, 3, FALSE)</f>
        <v>30578</v>
      </c>
      <c r="D29" s="29">
        <f>VLOOKUP(A29, Boats!A$1:F$144, 6, FALSE)</f>
        <v>126</v>
      </c>
      <c r="E29" s="27">
        <v>0.84313657407407405</v>
      </c>
      <c r="F29" s="27"/>
      <c r="G29" s="28">
        <f t="shared" si="4"/>
        <v>4447.0000000000009</v>
      </c>
      <c r="H29" s="29">
        <f t="shared" si="5"/>
        <v>653</v>
      </c>
      <c r="I29" s="28">
        <f t="shared" si="6"/>
        <v>3794.0000000000009</v>
      </c>
      <c r="J29" s="29">
        <f t="shared" si="7"/>
        <v>4</v>
      </c>
      <c r="K29" s="20"/>
    </row>
    <row r="30" spans="1:11" ht="15.75" x14ac:dyDescent="0.25">
      <c r="A30" s="13" t="s">
        <v>116</v>
      </c>
      <c r="B30" s="14" t="str">
        <f>VLOOKUP(A30, Boats!A$1:F$144, 2, FALSE)</f>
        <v>John Vandereerden</v>
      </c>
      <c r="C30" s="14">
        <f>VLOOKUP(A30, Boats!A$1:F$144, 3, FALSE)</f>
        <v>24108</v>
      </c>
      <c r="D30" s="14">
        <f>VLOOKUP(A30, Boats!A$1:F$144, 6, FALSE)</f>
        <v>135</v>
      </c>
      <c r="E30" s="15"/>
      <c r="F30" s="15" t="s">
        <v>17</v>
      </c>
      <c r="G30" s="16" t="str">
        <f t="shared" si="4"/>
        <v/>
      </c>
      <c r="H30" s="14" t="str">
        <f t="shared" si="5"/>
        <v/>
      </c>
      <c r="I30" s="16" t="str">
        <f t="shared" si="6"/>
        <v/>
      </c>
      <c r="J30" s="14">
        <f t="shared" si="7"/>
        <v>9</v>
      </c>
      <c r="K30" s="20"/>
    </row>
    <row r="31" spans="1:11" ht="15.75" x14ac:dyDescent="0.25">
      <c r="A31" s="13" t="s">
        <v>46</v>
      </c>
      <c r="B31" s="14" t="str">
        <f>VLOOKUP(A31, Boats!A$1:F$144, 2, FALSE)</f>
        <v>Phil Bergeron</v>
      </c>
      <c r="C31" s="14">
        <f>VLOOKUP(A31, Boats!A$1:F$144, 3, FALSE)</f>
        <v>24230</v>
      </c>
      <c r="D31" s="14">
        <f>VLOOKUP(A31, Boats!A$1:F$144, 6, FALSE)</f>
        <v>129</v>
      </c>
      <c r="E31" s="15">
        <v>0.84449074074074071</v>
      </c>
      <c r="F31" s="15"/>
      <c r="G31" s="16">
        <f t="shared" si="4"/>
        <v>4564.0000000000009</v>
      </c>
      <c r="H31" s="14">
        <f t="shared" si="5"/>
        <v>668</v>
      </c>
      <c r="I31" s="16">
        <f t="shared" si="6"/>
        <v>3896.0000000000009</v>
      </c>
      <c r="J31" s="14">
        <f t="shared" si="7"/>
        <v>5</v>
      </c>
      <c r="K31" s="20"/>
    </row>
    <row r="32" spans="1:11" ht="15.75" x14ac:dyDescent="0.25">
      <c r="A32" s="13" t="s">
        <v>153</v>
      </c>
      <c r="B32" s="14" t="str">
        <f>VLOOKUP(A32, Boats!A$1:F$144, 2, FALSE)</f>
        <v>Brian Casey</v>
      </c>
      <c r="C32" s="14">
        <f>VLOOKUP(A32, Boats!A$1:F$144, 3, FALSE)</f>
        <v>63345</v>
      </c>
      <c r="D32" s="14">
        <f>VLOOKUP(A32, Boats!A$1:F$144, 6, FALSE)</f>
        <v>132</v>
      </c>
      <c r="E32" s="15">
        <v>0.84343749999999995</v>
      </c>
      <c r="F32" s="15"/>
      <c r="G32" s="16">
        <f t="shared" si="4"/>
        <v>4472.9999999999991</v>
      </c>
      <c r="H32" s="14">
        <f t="shared" si="5"/>
        <v>684</v>
      </c>
      <c r="I32" s="16">
        <f t="shared" si="6"/>
        <v>3788.9999999999991</v>
      </c>
      <c r="J32" s="14">
        <f t="shared" si="7"/>
        <v>2</v>
      </c>
      <c r="K32" s="20"/>
    </row>
    <row r="33" spans="1:11" ht="15.75" x14ac:dyDescent="0.25">
      <c r="A33" s="13" t="s">
        <v>112</v>
      </c>
      <c r="B33" s="14" t="str">
        <f>VLOOKUP(A33, Boats!A$1:F$144, 2, FALSE)</f>
        <v>Maciek Konkolowicz</v>
      </c>
      <c r="C33" s="14" t="str">
        <f>VLOOKUP(A33, Boats!A$1:F$144, 3, FALSE)</f>
        <v>KC 9</v>
      </c>
      <c r="D33" s="14">
        <f>VLOOKUP(A33, Boats!A$1:F$144, 6, FALSE)</f>
        <v>129</v>
      </c>
      <c r="E33" s="15">
        <v>0.84327546296296296</v>
      </c>
      <c r="F33" s="15"/>
      <c r="G33" s="16">
        <f t="shared" si="4"/>
        <v>4459.0000000000036</v>
      </c>
      <c r="H33" s="14">
        <f t="shared" si="5"/>
        <v>668</v>
      </c>
      <c r="I33" s="16">
        <f t="shared" si="6"/>
        <v>3791.0000000000036</v>
      </c>
      <c r="J33" s="14">
        <f t="shared" si="7"/>
        <v>3</v>
      </c>
      <c r="K33" s="20"/>
    </row>
    <row r="34" spans="1:11" ht="15.75" x14ac:dyDescent="0.25">
      <c r="A34" s="38" t="s">
        <v>41</v>
      </c>
      <c r="B34" s="34" t="str">
        <f>VLOOKUP(A34, Boats!A$1:F$144, 2, FALSE)</f>
        <v>Larry Laing</v>
      </c>
      <c r="C34" s="34">
        <f>VLOOKUP(A34, Boats!A$1:F$144, 3, FALSE)</f>
        <v>42667</v>
      </c>
      <c r="D34" s="35">
        <f>VLOOKUP(A34, Boats!A$1:F$144, 6, FALSE)</f>
        <v>129</v>
      </c>
      <c r="E34" s="36">
        <v>0.84706018518518522</v>
      </c>
      <c r="F34" s="36"/>
      <c r="G34" s="37">
        <f>IF(ISBLANK(E34), "", (E34-B$25) *24*60*60)</f>
        <v>4786.0000000000055</v>
      </c>
      <c r="H34" s="35">
        <f>IF(ISBLANK(E34), "", ROUND(B$24*D34, 0))</f>
        <v>668</v>
      </c>
      <c r="I34" s="37">
        <f>IF(ISBLANK(E34),"",G34-H34)</f>
        <v>4118.0000000000055</v>
      </c>
      <c r="J34" s="35">
        <f>IF(F34="DNF", $E$24+1, IF(F34="DNS", $E$24+1, IF(F34="DSQ", $E$24+1, IF(F34="DNC", $E$23+1, RANK(I34, I$28:I$35, 1)))))</f>
        <v>7</v>
      </c>
      <c r="K34" s="20"/>
    </row>
    <row r="35" spans="1:11" ht="15.75" x14ac:dyDescent="0.25">
      <c r="A35" s="13" t="s">
        <v>152</v>
      </c>
      <c r="B35" s="14" t="str">
        <f>VLOOKUP(A35, Boats!A$1:F$144, 2, FALSE)</f>
        <v>Chris Edwards</v>
      </c>
      <c r="C35" s="14">
        <f>VLOOKUP(A35, Boats!A$1:F$144, 3, FALSE)</f>
        <v>412</v>
      </c>
      <c r="D35" s="14">
        <v>138</v>
      </c>
      <c r="E35" s="15">
        <v>0.8465625</v>
      </c>
      <c r="F35" s="15"/>
      <c r="G35" s="16">
        <f t="shared" si="4"/>
        <v>4743.0000000000027</v>
      </c>
      <c r="H35" s="14">
        <f t="shared" si="5"/>
        <v>715</v>
      </c>
      <c r="I35" s="16">
        <f t="shared" si="6"/>
        <v>4028.0000000000027</v>
      </c>
      <c r="J35" s="14">
        <f t="shared" si="7"/>
        <v>6</v>
      </c>
      <c r="K35" s="20"/>
    </row>
    <row r="37" spans="1:11" ht="18.75" x14ac:dyDescent="0.3">
      <c r="A37" s="4" t="s">
        <v>19</v>
      </c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11" t="s">
        <v>14</v>
      </c>
      <c r="B38" s="9">
        <v>43257</v>
      </c>
      <c r="C38" s="7"/>
      <c r="D38" s="11" t="s">
        <v>88</v>
      </c>
      <c r="E38" s="21">
        <f>COUNTA(A43:A52)</f>
        <v>5</v>
      </c>
      <c r="F38" s="7"/>
      <c r="G38" s="7"/>
      <c r="H38" s="7"/>
      <c r="I38" s="7"/>
      <c r="J38" s="7"/>
      <c r="K38" s="7"/>
    </row>
    <row r="39" spans="1:11" x14ac:dyDescent="0.25">
      <c r="A39" s="11" t="s">
        <v>10</v>
      </c>
      <c r="B39" s="40">
        <v>4.29</v>
      </c>
      <c r="C39" s="7"/>
      <c r="D39" s="11" t="s">
        <v>89</v>
      </c>
      <c r="E39" s="21">
        <f>E38-COUNTIF(F43:F52, "DNC")</f>
        <v>4</v>
      </c>
      <c r="F39" s="7"/>
      <c r="G39" s="7"/>
      <c r="H39" s="7"/>
      <c r="I39" s="7"/>
      <c r="J39" s="7"/>
      <c r="K39" s="7"/>
    </row>
    <row r="40" spans="1:11" x14ac:dyDescent="0.25">
      <c r="A40" s="11" t="s">
        <v>11</v>
      </c>
      <c r="B40" s="10">
        <v>0.79513888888888884</v>
      </c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1" ht="15.75" x14ac:dyDescent="0.25">
      <c r="A43" s="13" t="s">
        <v>68</v>
      </c>
      <c r="B43" s="14" t="str">
        <f>VLOOKUP(A43, Boats!A$1:F$144, 2, FALSE)</f>
        <v>Dennis Pare</v>
      </c>
      <c r="C43" s="14">
        <f>VLOOKUP(A43, Boats!A$1:F$144, 3, FALSE)</f>
        <v>1473</v>
      </c>
      <c r="D43" s="14">
        <f>VLOOKUP(A43, Boats!A$1:F$144, 6, FALSE)</f>
        <v>207</v>
      </c>
      <c r="E43" s="15">
        <v>0.84398148148148155</v>
      </c>
      <c r="F43" s="15"/>
      <c r="G43" s="16">
        <f t="shared" ref="G43:G52" si="8">IF(ISBLANK(E43), "", (E43-B$40) *24*60*60)</f>
        <v>4220.0000000000109</v>
      </c>
      <c r="H43" s="14">
        <f t="shared" ref="H43:H52" si="9">IF(ISBLANK(E43), "", ROUND(B$39*D43, 0))</f>
        <v>888</v>
      </c>
      <c r="I43" s="16">
        <f t="shared" ref="I43:I52" si="10">IF(ISBLANK(E43),"",G43-H43)</f>
        <v>3332.0000000000109</v>
      </c>
      <c r="J43" s="14">
        <f t="shared" ref="J43:J52" si="11">IF(F43="DNF", $E$39+1, IF(F43="DNS", $E$39+1, IF(F43="DSQ", $E$39+1, IF(F43="DNC", $E$38+1, RANK(I43, I$43:I$52, 1)))))</f>
        <v>4</v>
      </c>
      <c r="K43" s="17"/>
    </row>
    <row r="44" spans="1:11" ht="15.75" x14ac:dyDescent="0.25">
      <c r="A44" s="13" t="s">
        <v>74</v>
      </c>
      <c r="B44" s="14" t="str">
        <f>VLOOKUP(A44, Boats!A$1:F$144, 2, FALSE)</f>
        <v>Chris Wysynski</v>
      </c>
      <c r="C44" s="14">
        <f>VLOOKUP(A44, Boats!A$1:F$144, 3, FALSE)</f>
        <v>68</v>
      </c>
      <c r="D44" s="14">
        <f>VLOOKUP(A44, Boats!A$1:F$144, 6, FALSE)</f>
        <v>213</v>
      </c>
      <c r="E44" s="15">
        <v>0.84329861111111104</v>
      </c>
      <c r="F44" s="15"/>
      <c r="G44" s="16">
        <f t="shared" si="8"/>
        <v>4160.9999999999982</v>
      </c>
      <c r="H44" s="14">
        <f t="shared" si="9"/>
        <v>914</v>
      </c>
      <c r="I44" s="16">
        <f t="shared" si="10"/>
        <v>3246.9999999999982</v>
      </c>
      <c r="J44" s="14">
        <f t="shared" si="11"/>
        <v>2</v>
      </c>
      <c r="K44" s="17"/>
    </row>
    <row r="45" spans="1:11" ht="15.75" x14ac:dyDescent="0.25">
      <c r="A45" s="13" t="s">
        <v>52</v>
      </c>
      <c r="B45" s="14" t="str">
        <f>VLOOKUP(A45, Boats!A$1:F$144, 2, FALSE)</f>
        <v>Frank Marmara</v>
      </c>
      <c r="C45" s="14">
        <f>VLOOKUP(A45, Boats!A$1:F$144, 3, FALSE)</f>
        <v>5342</v>
      </c>
      <c r="D45" s="14">
        <f>VLOOKUP(A45, Boats!A$1:F$144, 6, FALSE)</f>
        <v>153</v>
      </c>
      <c r="E45" s="15"/>
      <c r="F45" s="15" t="s">
        <v>90</v>
      </c>
      <c r="G45" s="16" t="str">
        <f t="shared" si="8"/>
        <v/>
      </c>
      <c r="H45" s="14" t="str">
        <f t="shared" si="9"/>
        <v/>
      </c>
      <c r="I45" s="16" t="str">
        <f t="shared" si="10"/>
        <v/>
      </c>
      <c r="J45" s="14">
        <f t="shared" si="11"/>
        <v>6</v>
      </c>
      <c r="K45" s="20"/>
    </row>
    <row r="46" spans="1:11" ht="15.75" x14ac:dyDescent="0.25">
      <c r="A46" s="13" t="s">
        <v>143</v>
      </c>
      <c r="B46" s="14" t="str">
        <f>VLOOKUP(A46, Boats!A$1:F$144, 2, FALSE)</f>
        <v>Andrea Hill</v>
      </c>
      <c r="C46" s="14">
        <f>VLOOKUP(A46, Boats!A$1:F$144, 3, FALSE)</f>
        <v>533</v>
      </c>
      <c r="D46" s="14">
        <f>VLOOKUP(A46, Boats!A$1:F$144, 6, FALSE)</f>
        <v>168</v>
      </c>
      <c r="E46" s="15">
        <v>0.84042824074074074</v>
      </c>
      <c r="F46" s="15"/>
      <c r="G46" s="16">
        <f t="shared" si="8"/>
        <v>3913.0000000000045</v>
      </c>
      <c r="H46" s="14">
        <f t="shared" si="9"/>
        <v>721</v>
      </c>
      <c r="I46" s="16">
        <f t="shared" si="10"/>
        <v>3192.0000000000045</v>
      </c>
      <c r="J46" s="14">
        <f t="shared" si="11"/>
        <v>1</v>
      </c>
      <c r="K46" s="20"/>
    </row>
    <row r="47" spans="1:11" ht="15.75" x14ac:dyDescent="0.25">
      <c r="A47" s="13" t="s">
        <v>148</v>
      </c>
      <c r="B47" s="14" t="str">
        <f>VLOOKUP(A47, Boats!A$1:F$144, 2, FALSE)</f>
        <v>Christine Drouillard</v>
      </c>
      <c r="C47" s="14">
        <f>VLOOKUP(A47, Boats!A$1:F$144, 3, FALSE)</f>
        <v>74</v>
      </c>
      <c r="D47" s="14">
        <f>VLOOKUP(A47, Boats!A$1:F$144, 6, FALSE)</f>
        <v>234</v>
      </c>
      <c r="E47" s="15">
        <v>0.84483796296296287</v>
      </c>
      <c r="F47" s="15"/>
      <c r="G47" s="16">
        <f t="shared" si="8"/>
        <v>4293.9999999999964</v>
      </c>
      <c r="H47" s="14">
        <f t="shared" si="9"/>
        <v>1004</v>
      </c>
      <c r="I47" s="16">
        <f t="shared" si="10"/>
        <v>3289.9999999999964</v>
      </c>
      <c r="J47" s="14">
        <f t="shared" si="11"/>
        <v>3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6,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6,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14" t="e">
        <f t="shared" si="11"/>
        <v>#VALUE!</v>
      </c>
      <c r="K52" s="20"/>
    </row>
  </sheetData>
  <sheetProtection insertRows="0" deleteRows="0"/>
  <conditionalFormatting sqref="A10:J20 A28:J35">
    <cfRule type="expression" dxfId="2543" priority="5">
      <formula>NOT(ISBLANK($F10))</formula>
    </cfRule>
    <cfRule type="expression" dxfId="2542" priority="6">
      <formula>$J10=3</formula>
    </cfRule>
    <cfRule type="expression" dxfId="2541" priority="7">
      <formula>$J10=2</formula>
    </cfRule>
    <cfRule type="expression" dxfId="2540" priority="8">
      <formula>$J10=1</formula>
    </cfRule>
  </conditionalFormatting>
  <conditionalFormatting sqref="A43:J52">
    <cfRule type="expression" dxfId="2539" priority="1">
      <formula>NOT(ISBLANK($F43))</formula>
    </cfRule>
    <cfRule type="expression" dxfId="2538" priority="2">
      <formula>$J43=3</formula>
    </cfRule>
    <cfRule type="expression" dxfId="2537" priority="3">
      <formula>$J43=2</formula>
    </cfRule>
    <cfRule type="expression" dxfId="2536" priority="4">
      <formula>$J43=1</formula>
    </cfRule>
  </conditionalFormatting>
  <dataValidations count="1">
    <dataValidation type="list" allowBlank="1" showInputMessage="1" showErrorMessage="1" sqref="A43:A52 A10:A20 A28:A35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F43:F52 F10:F20 F28:F35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2"/>
  <sheetViews>
    <sheetView topLeftCell="A34" zoomScale="85" zoomScaleNormal="85" workbookViewId="0">
      <selection activeCell="E48" sqref="E48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COUNTA(A10:A18)+COUNTA(Table43410192531[Boat Name])+COUNTA(Table434711202632[Boat Name])</f>
        <v>17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>
        <v>43410</v>
      </c>
      <c r="C5" s="7"/>
      <c r="D5" s="11" t="s">
        <v>88</v>
      </c>
      <c r="E5" s="23">
        <f>COUNTA(A10:A18)</f>
        <v>5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6.17</v>
      </c>
      <c r="C6" s="7"/>
      <c r="D6" s="11" t="s">
        <v>89</v>
      </c>
      <c r="E6" s="23">
        <f>E5-COUNTIF(F10:F18, "DNC")</f>
        <v>5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0.78472222222222221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108</v>
      </c>
      <c r="B10" s="26" t="str">
        <f>VLOOKUP(A10, Boats!A$1:F$144, 2, FALSE)</f>
        <v>Lintunen/Naysmith</v>
      </c>
      <c r="C10" s="26">
        <f>VLOOKUP(A10, Boats!A$1:F$144, 3, FALSE)</f>
        <v>67875</v>
      </c>
      <c r="D10" s="26">
        <f>VLOOKUP(A10, Boats!A$1:F$144, 5, FALSE)</f>
        <v>112</v>
      </c>
      <c r="E10" s="15">
        <v>0.828587962962963</v>
      </c>
      <c r="F10" s="27"/>
      <c r="G10" s="28">
        <f t="shared" ref="G10:G18" si="0">IF(ISBLANK(E10), "", (E10-B$7) *24*60*60)</f>
        <v>3790.0000000000041</v>
      </c>
      <c r="H10" s="26">
        <f t="shared" ref="H10:H18" si="1">IF(ISBLANK(E10), "", ROUND(B$6*D10, 0))</f>
        <v>691</v>
      </c>
      <c r="I10" s="28">
        <f t="shared" ref="I10:I18" si="2">IF(ISBLANK(E10),"",G10-H10)</f>
        <v>3099.0000000000041</v>
      </c>
      <c r="J10" s="29">
        <f t="shared" ref="J10:J18" si="3">IF(F10="DNF", $E$6+1, IF(F10="DNS", $E$6+1, IF(F10="DSQ", $E$6+1, IF(F10="DNC", $E$5+1, RANK(I10, I$10:I$18, 1)))))</f>
        <v>2</v>
      </c>
      <c r="K10" s="18"/>
    </row>
    <row r="11" spans="1:11" s="8" customFormat="1" ht="15.75" x14ac:dyDescent="0.25">
      <c r="A11" s="13" t="s">
        <v>39</v>
      </c>
      <c r="B11" s="26" t="str">
        <f>VLOOKUP(A11, Boats!A$1:F$144, 2, FALSE)</f>
        <v>Andy Kozieradzki</v>
      </c>
      <c r="C11" s="26">
        <f>VLOOKUP(A11, Boats!A$1:F$144, 3, FALSE)</f>
        <v>30578</v>
      </c>
      <c r="D11" s="26">
        <f>VLOOKUP(A11, Boats!A$1:F$144, 5, FALSE)</f>
        <v>133</v>
      </c>
      <c r="E11" s="15">
        <v>0.82958333333333334</v>
      </c>
      <c r="F11" s="27"/>
      <c r="G11" s="28">
        <f t="shared" si="0"/>
        <v>3876.0000000000014</v>
      </c>
      <c r="H11" s="26">
        <f t="shared" si="1"/>
        <v>821</v>
      </c>
      <c r="I11" s="28">
        <f t="shared" si="2"/>
        <v>3055.0000000000014</v>
      </c>
      <c r="J11" s="29">
        <f t="shared" si="3"/>
        <v>1</v>
      </c>
      <c r="K11" s="18"/>
    </row>
    <row r="12" spans="1:11" s="8" customFormat="1" ht="15.75" x14ac:dyDescent="0.25">
      <c r="A12" s="13" t="s">
        <v>114</v>
      </c>
      <c r="B12" s="26" t="str">
        <f>VLOOKUP(A12, Boats!A$1:F$144, 2, FALSE)</f>
        <v>Scott Pillon</v>
      </c>
      <c r="C12" s="26">
        <f>VLOOKUP(A12, Boats!A$1:F$144, 3, FALSE)</f>
        <v>911</v>
      </c>
      <c r="D12" s="26">
        <f>VLOOKUP(A12, Boats!A$1:F$144, 5, FALSE)</f>
        <v>115</v>
      </c>
      <c r="E12" s="15">
        <v>0.82996527777777773</v>
      </c>
      <c r="F12" s="27"/>
      <c r="G12" s="28">
        <f t="shared" si="0"/>
        <v>3908.9999999999968</v>
      </c>
      <c r="H12" s="26">
        <f t="shared" si="1"/>
        <v>710</v>
      </c>
      <c r="I12" s="28">
        <f t="shared" si="2"/>
        <v>3198.9999999999968</v>
      </c>
      <c r="J12" s="29">
        <f t="shared" si="3"/>
        <v>4</v>
      </c>
      <c r="K12" s="18"/>
    </row>
    <row r="13" spans="1:11" s="8" customFormat="1" ht="15.75" x14ac:dyDescent="0.25">
      <c r="A13" s="13" t="s">
        <v>41</v>
      </c>
      <c r="B13" s="26" t="str">
        <f>VLOOKUP(A13, Boats!A$1:F$144, 2, FALSE)</f>
        <v>Larry Laing</v>
      </c>
      <c r="C13" s="26">
        <f>VLOOKUP(A13, Boats!A$1:F$144, 3, FALSE)</f>
        <v>42667</v>
      </c>
      <c r="D13" s="26">
        <f>VLOOKUP(A13, Boats!A$1:F$144, 5, FALSE)</f>
        <v>137</v>
      </c>
      <c r="E13" s="15">
        <v>0.83334490740740741</v>
      </c>
      <c r="F13" s="27"/>
      <c r="G13" s="28">
        <f t="shared" si="0"/>
        <v>4201.0000000000009</v>
      </c>
      <c r="H13" s="26">
        <f t="shared" si="1"/>
        <v>845</v>
      </c>
      <c r="I13" s="28">
        <f t="shared" si="2"/>
        <v>3356.0000000000009</v>
      </c>
      <c r="J13" s="33">
        <f t="shared" si="3"/>
        <v>5</v>
      </c>
      <c r="K13" s="18"/>
    </row>
    <row r="14" spans="1:11" ht="15.75" x14ac:dyDescent="0.25">
      <c r="A14" s="13" t="s">
        <v>144</v>
      </c>
      <c r="B14" s="26" t="str">
        <f>VLOOKUP(A14, Boats!A$1:F$144, 2, FALSE)</f>
        <v>J Pullen/B Bingham</v>
      </c>
      <c r="C14" s="26" t="str">
        <f>VLOOKUP(A14, Boats!A$1:F$144, 3, FALSE)</f>
        <v>CAN 16</v>
      </c>
      <c r="D14" s="26">
        <f>VLOOKUP(A14, Boats!A$1:F$144, 5, FALSE)</f>
        <v>133</v>
      </c>
      <c r="E14" s="15">
        <v>0.83026620370370363</v>
      </c>
      <c r="F14" s="27"/>
      <c r="G14" s="28">
        <f t="shared" si="0"/>
        <v>3934.9999999999945</v>
      </c>
      <c r="H14" s="26">
        <f t="shared" si="1"/>
        <v>821</v>
      </c>
      <c r="I14" s="28">
        <f t="shared" si="2"/>
        <v>3113.9999999999945</v>
      </c>
      <c r="J14" s="29">
        <f t="shared" si="3"/>
        <v>3</v>
      </c>
      <c r="K14" s="20"/>
    </row>
    <row r="15" spans="1:11" ht="15.75" x14ac:dyDescent="0.25">
      <c r="A15" s="25"/>
      <c r="B15" s="26" t="e">
        <f>VLOOKUP(A15, Boats!A$1:F$144, 2, FALSE)</f>
        <v>#N/A</v>
      </c>
      <c r="C15" s="26" t="e">
        <f>VLOOKUP(A15, Boats!A$1:F$144, 3, FALSE)</f>
        <v>#N/A</v>
      </c>
      <c r="D15" s="26" t="e">
        <f>VLOOKUP(A15, Boats!A$1:F$144, 5, FALSE)</f>
        <v>#N/A</v>
      </c>
      <c r="E15" s="27"/>
      <c r="F15" s="27"/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33" t="e">
        <f t="shared" si="3"/>
        <v>#VALUE!</v>
      </c>
      <c r="K15" s="20"/>
    </row>
    <row r="16" spans="1:11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5,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 t="shared" si="3"/>
        <v>#VALUE!</v>
      </c>
      <c r="K16" s="20"/>
    </row>
    <row r="17" spans="1:11" ht="15.75" x14ac:dyDescent="0.25">
      <c r="A17" s="38"/>
      <c r="B17" s="14" t="e">
        <f>VLOOKUP(A17, Boats!A$1:F$144, 2, FALSE)</f>
        <v>#N/A</v>
      </c>
      <c r="C17" s="14" t="e">
        <f>VLOOKUP(A17, Boats!A$1:F$144, 3, FALSE)</f>
        <v>#N/A</v>
      </c>
      <c r="D17" s="14" t="e">
        <f>VLOOKUP(A17, Boats!A$1:F$144, 5, FALSE)</f>
        <v>#N/A</v>
      </c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 t="shared" si="3"/>
        <v>#VALUE!</v>
      </c>
      <c r="K17" s="20"/>
    </row>
    <row r="18" spans="1:11" ht="15.75" x14ac:dyDescent="0.25">
      <c r="A18" s="13"/>
      <c r="B18" s="14" t="e">
        <f>VLOOKUP(A18, Boats!A$1:F$144, 2, FALSE)</f>
        <v>#N/A</v>
      </c>
      <c r="C18" s="14" t="e">
        <f>VLOOKUP(A18, Boats!A$1:F$144, 3, FALSE)</f>
        <v>#N/A</v>
      </c>
      <c r="D18" s="14" t="e">
        <f>VLOOKUP(A18, Boats!A$1:F$144, 5, FALSE)</f>
        <v>#N/A</v>
      </c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 t="shared" si="3"/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43" t="s">
        <v>155</v>
      </c>
      <c r="C21" s="7"/>
      <c r="D21" s="11" t="s">
        <v>88</v>
      </c>
      <c r="E21" s="21">
        <f>COUNTA(A26:A34)</f>
        <v>6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>
        <v>6.17</v>
      </c>
      <c r="C22" s="7"/>
      <c r="D22" s="11" t="s">
        <v>89</v>
      </c>
      <c r="E22" s="21">
        <f>E21-COUNTIF(F26:F34, "DNC")</f>
        <v>3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>
        <v>0.78819444444444453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 t="s">
        <v>143</v>
      </c>
      <c r="B26" s="26" t="str">
        <f>VLOOKUP(A26, Boats!A$1:F$144, 2, FALSE)</f>
        <v>Andrea Hill</v>
      </c>
      <c r="C26" s="26">
        <f>VLOOKUP(A26, Boats!A$1:F$144, 3, FALSE)</f>
        <v>533</v>
      </c>
      <c r="D26" s="26">
        <f>VLOOKUP(A26, Boats!A$1:F$144, 5, FALSE)</f>
        <v>173</v>
      </c>
      <c r="E26" s="15">
        <v>0.83966435185185195</v>
      </c>
      <c r="F26" s="27"/>
      <c r="G26" s="28">
        <f t="shared" ref="G26:G34" si="4">IF(ISBLANK(E26), "", (E26-B$23) *24*60*60)</f>
        <v>4447.0000000000009</v>
      </c>
      <c r="H26" s="29">
        <f t="shared" ref="H26:H34" si="5">IF(ISBLANK(E26), "", ROUND(B$22*D26, 0))</f>
        <v>1067</v>
      </c>
      <c r="I26" s="28">
        <f t="shared" ref="I26:I34" si="6">IF(ISBLANK(E26),"",G26-H26)</f>
        <v>3380.0000000000009</v>
      </c>
      <c r="J26" s="29">
        <f t="shared" ref="J26:J34" si="7">IF(F26="DNF", $E$22+1, IF(F26="DNS", $E$22+1, IF(F26="DSQ", $E$22+1, IF(F26="DNC", $E$21+1, RANK(I26, I$26:I$34, 1)))))</f>
        <v>1</v>
      </c>
      <c r="K26" s="20"/>
    </row>
    <row r="27" spans="1:11" ht="15.75" x14ac:dyDescent="0.25">
      <c r="A27" s="13" t="s">
        <v>133</v>
      </c>
      <c r="B27" s="26" t="str">
        <f>VLOOKUP(A27, Boats!A$1:F$144, 2, FALSE)</f>
        <v>Jason Allson</v>
      </c>
      <c r="C27" s="26">
        <f>VLOOKUP(A27, Boats!A$1:F$144, 3, FALSE)</f>
        <v>370</v>
      </c>
      <c r="D27" s="26">
        <f>VLOOKUP(A27, Boats!A$1:F$144, 5, FALSE)</f>
        <v>163</v>
      </c>
      <c r="E27" s="15">
        <v>0.83918981481481481</v>
      </c>
      <c r="F27" s="27"/>
      <c r="G27" s="28">
        <f t="shared" si="4"/>
        <v>4405.9999999999918</v>
      </c>
      <c r="H27" s="29">
        <f t="shared" si="5"/>
        <v>1006</v>
      </c>
      <c r="I27" s="28">
        <f t="shared" si="6"/>
        <v>3399.9999999999918</v>
      </c>
      <c r="J27" s="29">
        <f t="shared" si="7"/>
        <v>2</v>
      </c>
      <c r="K27" s="20"/>
    </row>
    <row r="28" spans="1:11" ht="15.75" x14ac:dyDescent="0.25">
      <c r="A28" s="13" t="s">
        <v>145</v>
      </c>
      <c r="B28" s="26" t="str">
        <f>VLOOKUP(A28, Boats!A$1:F$144, 2, FALSE)</f>
        <v>Paul Dezell</v>
      </c>
      <c r="C28" s="26">
        <f>VLOOKUP(A28, Boats!A$1:F$144, 3, FALSE)</f>
        <v>214</v>
      </c>
      <c r="D28" s="26">
        <f>VLOOKUP(A28, Boats!A$1:F$144, 5, FALSE)</f>
        <v>189</v>
      </c>
      <c r="E28" s="27"/>
      <c r="F28" s="15" t="s">
        <v>90</v>
      </c>
      <c r="G28" s="28" t="str">
        <f t="shared" si="4"/>
        <v/>
      </c>
      <c r="H28" s="29" t="str">
        <f t="shared" si="5"/>
        <v/>
      </c>
      <c r="I28" s="28" t="str">
        <f t="shared" si="6"/>
        <v/>
      </c>
      <c r="J28" s="29">
        <f t="shared" si="7"/>
        <v>7</v>
      </c>
      <c r="K28" s="20"/>
    </row>
    <row r="29" spans="1:11" ht="15.75" x14ac:dyDescent="0.25">
      <c r="A29" s="13" t="s">
        <v>57</v>
      </c>
      <c r="B29" s="26" t="str">
        <f>VLOOKUP(A29, Boats!A$1:F$144, 2, FALSE)</f>
        <v>George Mooney</v>
      </c>
      <c r="C29" s="26">
        <f>VLOOKUP(A29, Boats!A$1:F$144, 3, FALSE)</f>
        <v>74023</v>
      </c>
      <c r="D29" s="26">
        <f>VLOOKUP(A29, Boats!A$1:F$144, 5, FALSE)</f>
        <v>192</v>
      </c>
      <c r="E29" s="15"/>
      <c r="F29" s="15" t="s">
        <v>90</v>
      </c>
      <c r="G29" s="28" t="str">
        <f t="shared" si="4"/>
        <v/>
      </c>
      <c r="H29" s="29" t="str">
        <f t="shared" si="5"/>
        <v/>
      </c>
      <c r="I29" s="28" t="str">
        <f t="shared" si="6"/>
        <v/>
      </c>
      <c r="J29" s="29">
        <f t="shared" si="7"/>
        <v>7</v>
      </c>
      <c r="K29" s="20"/>
    </row>
    <row r="30" spans="1:11" ht="15.75" x14ac:dyDescent="0.25">
      <c r="A30" s="13" t="s">
        <v>64</v>
      </c>
      <c r="B30" s="26" t="str">
        <f>VLOOKUP(A30, Boats!A$1:F$144, 2, FALSE)</f>
        <v>John Amyot</v>
      </c>
      <c r="C30" s="26">
        <f>VLOOKUP(A30, Boats!A$1:F$144, 3, FALSE)</f>
        <v>50</v>
      </c>
      <c r="D30" s="26">
        <f>VLOOKUP(A30, Boats!A$1:F$144, 5, FALSE)</f>
        <v>205</v>
      </c>
      <c r="E30" s="15">
        <v>0.84277777777777774</v>
      </c>
      <c r="F30" s="15"/>
      <c r="G30" s="28">
        <f t="shared" si="4"/>
        <v>4715.9999999999891</v>
      </c>
      <c r="H30" s="29">
        <f t="shared" si="5"/>
        <v>1265</v>
      </c>
      <c r="I30" s="28">
        <f t="shared" si="6"/>
        <v>3450.9999999999891</v>
      </c>
      <c r="J30" s="29">
        <f t="shared" si="7"/>
        <v>3</v>
      </c>
      <c r="K30" s="20"/>
    </row>
    <row r="31" spans="1:11" ht="15.75" x14ac:dyDescent="0.25">
      <c r="A31" s="13" t="s">
        <v>91</v>
      </c>
      <c r="B31" s="26" t="str">
        <f>VLOOKUP(A31, Boats!A$1:F$144, 2, FALSE)</f>
        <v>Lothar Bauer</v>
      </c>
      <c r="C31" s="26">
        <f>VLOOKUP(A31, Boats!A$1:F$144, 3, FALSE)</f>
        <v>543</v>
      </c>
      <c r="D31" s="26">
        <f>VLOOKUP(A31, Boats!A$1:F$144, 5, FALSE)</f>
        <v>211</v>
      </c>
      <c r="E31" s="27"/>
      <c r="F31" s="15" t="s">
        <v>90</v>
      </c>
      <c r="G31" s="28" t="str">
        <f t="shared" si="4"/>
        <v/>
      </c>
      <c r="H31" s="29" t="str">
        <f t="shared" si="5"/>
        <v/>
      </c>
      <c r="I31" s="28" t="str">
        <f t="shared" si="6"/>
        <v/>
      </c>
      <c r="J31" s="29">
        <f t="shared" si="7"/>
        <v>7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4"/>
        <v/>
      </c>
      <c r="H32" s="14" t="str">
        <f t="shared" si="5"/>
        <v/>
      </c>
      <c r="I32" s="16" t="str">
        <f t="shared" si="6"/>
        <v/>
      </c>
      <c r="J32" s="14" t="e">
        <f t="shared" si="7"/>
        <v>#VALUE!</v>
      </c>
      <c r="K32" s="20"/>
    </row>
    <row r="33" spans="1:11" ht="15.75" x14ac:dyDescent="0.25">
      <c r="A33" s="25"/>
      <c r="B33" s="26" t="e">
        <f>VLOOKUP(A33, Boats!A$1:F$144, 2, FALSE)</f>
        <v>#N/A</v>
      </c>
      <c r="C33" s="26" t="e">
        <f>VLOOKUP(A33, Boats!A$1:F$144, 3, FALSE)</f>
        <v>#N/A</v>
      </c>
      <c r="D33" s="26" t="e">
        <f>VLOOKUP(A33, Boats!A$1:F$144, 5, FALSE)</f>
        <v>#N/A</v>
      </c>
      <c r="E33" s="27"/>
      <c r="F33" s="27"/>
      <c r="G33" s="28" t="str">
        <f t="shared" si="4"/>
        <v/>
      </c>
      <c r="H33" s="29" t="str">
        <f t="shared" si="5"/>
        <v/>
      </c>
      <c r="I33" s="28" t="str">
        <f t="shared" si="6"/>
        <v/>
      </c>
      <c r="J33" s="29" t="e">
        <f t="shared" si="7"/>
        <v>#VALUE!</v>
      </c>
      <c r="K33" s="20"/>
    </row>
    <row r="34" spans="1:11" ht="15.75" x14ac:dyDescent="0.25">
      <c r="A34" s="13"/>
      <c r="B34" s="14" t="e">
        <f>VLOOKUP(A34, Boats!A$1:F$144, 2, FALSE)</f>
        <v>#N/A</v>
      </c>
      <c r="C34" s="14" t="e">
        <f>VLOOKUP(A34, Boats!A$1:F$144, 3, FALSE)</f>
        <v>#N/A</v>
      </c>
      <c r="D34" s="14" t="e">
        <f>VLOOKUP(A34, Boats!A$1:F$144, 5, FALSE)</f>
        <v>#N/A</v>
      </c>
      <c r="E34" s="15"/>
      <c r="F34" s="15"/>
      <c r="G34" s="16" t="str">
        <f t="shared" si="4"/>
        <v/>
      </c>
      <c r="H34" s="14" t="str">
        <f t="shared" si="5"/>
        <v/>
      </c>
      <c r="I34" s="16" t="str">
        <f t="shared" si="6"/>
        <v/>
      </c>
      <c r="J34" s="14" t="e">
        <f t="shared" si="7"/>
        <v>#VALUE!</v>
      </c>
      <c r="K34" s="20"/>
    </row>
    <row r="36" spans="1:11" ht="18.75" x14ac:dyDescent="0.3">
      <c r="A36" s="4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11" t="s">
        <v>14</v>
      </c>
      <c r="B37" s="9">
        <v>43410</v>
      </c>
      <c r="C37" s="7"/>
      <c r="D37" s="11" t="s">
        <v>88</v>
      </c>
      <c r="E37" s="21">
        <f>COUNTA(A42:A52)</f>
        <v>6</v>
      </c>
      <c r="F37" s="7"/>
      <c r="G37" s="7"/>
      <c r="H37" s="7"/>
      <c r="I37" s="7"/>
      <c r="J37" s="7"/>
      <c r="K37" s="7"/>
    </row>
    <row r="38" spans="1:11" x14ac:dyDescent="0.25">
      <c r="A38" s="11" t="s">
        <v>10</v>
      </c>
      <c r="B38" s="6">
        <v>6.17</v>
      </c>
      <c r="C38" s="7"/>
      <c r="D38" s="11" t="s">
        <v>89</v>
      </c>
      <c r="E38" s="21">
        <f>E37-COUNTIF(F42:F52, "DNC")</f>
        <v>6</v>
      </c>
      <c r="F38" s="7"/>
      <c r="G38" s="7"/>
      <c r="H38" s="7"/>
      <c r="I38" s="7"/>
      <c r="J38" s="7"/>
      <c r="K38" s="7"/>
    </row>
    <row r="39" spans="1:11" x14ac:dyDescent="0.25">
      <c r="A39" s="11" t="s">
        <v>11</v>
      </c>
      <c r="B39" s="10">
        <v>0.79166666666666663</v>
      </c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11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s="8" customFormat="1" x14ac:dyDescent="0.25">
      <c r="A41" s="19" t="s">
        <v>0</v>
      </c>
      <c r="B41" s="18" t="s">
        <v>5</v>
      </c>
      <c r="C41" s="18" t="s">
        <v>3</v>
      </c>
      <c r="D41" s="18" t="s">
        <v>7</v>
      </c>
      <c r="E41" s="18" t="s">
        <v>12</v>
      </c>
      <c r="F41" s="18" t="s">
        <v>26</v>
      </c>
      <c r="G41" s="18" t="s">
        <v>28</v>
      </c>
      <c r="H41" s="18" t="s">
        <v>13</v>
      </c>
      <c r="I41" s="18" t="s">
        <v>30</v>
      </c>
      <c r="J41" s="18" t="s">
        <v>15</v>
      </c>
      <c r="K41" s="12" t="s">
        <v>16</v>
      </c>
    </row>
    <row r="42" spans="1:11" ht="15.75" x14ac:dyDescent="0.25">
      <c r="A42" s="13" t="s">
        <v>74</v>
      </c>
      <c r="B42" s="14" t="str">
        <f>VLOOKUP(A42, Boats!A$1:F$144, 2, FALSE)</f>
        <v>Chris Wysynski</v>
      </c>
      <c r="C42" s="14">
        <f>VLOOKUP(A42, Boats!A$1:F$144, 3, FALSE)</f>
        <v>68</v>
      </c>
      <c r="D42" s="14">
        <f>VLOOKUP(A42, Boats!A$1:F$144, 5, FALSE)</f>
        <v>229</v>
      </c>
      <c r="E42" s="15">
        <v>0.84619212962962964</v>
      </c>
      <c r="F42" s="15"/>
      <c r="G42" s="16">
        <f t="shared" ref="G42:G52" si="8">IF(ISBLANK(E42), "", (E42-B$39) *24*60*60)</f>
        <v>4711.0000000000045</v>
      </c>
      <c r="H42" s="14">
        <f t="shared" ref="H42:H52" si="9">IF(ISBLANK(E42), "", ROUND(B$38*D42, 0))</f>
        <v>1413</v>
      </c>
      <c r="I42" s="16">
        <f t="shared" ref="I42:I52" si="10">IF(ISBLANK(E42),"",G42-H42)</f>
        <v>3298.0000000000045</v>
      </c>
      <c r="J42" s="24" t="e">
        <f t="shared" ref="J42:J52" si="11">IF(F42="DNF", $E$38+1, IF(F42="DNS", $E$38+1, IF(F42="DSQ", $E$38+1, IF(F42="DNC", $E$37+1, RANK(I42, I$42:I$52, 1)))))</f>
        <v>#VALUE!</v>
      </c>
      <c r="K42" s="17"/>
    </row>
    <row r="43" spans="1:11" ht="15.75" x14ac:dyDescent="0.25">
      <c r="A43" s="13" t="s">
        <v>66</v>
      </c>
      <c r="B43" s="26" t="str">
        <f>VLOOKUP(A43, Boats!A$1:F$144, 2, FALSE)</f>
        <v>Mary Chesnik</v>
      </c>
      <c r="C43" s="26">
        <f>VLOOKUP(A43, Boats!A$1:F$144, 3, FALSE)</f>
        <v>15944</v>
      </c>
      <c r="D43" s="26">
        <f>VLOOKUP(A43, Boats!A$1:F$144, 5, FALSE)</f>
        <v>217</v>
      </c>
      <c r="E43" s="15">
        <v>0.84351851851851845</v>
      </c>
      <c r="F43" s="27"/>
      <c r="G43" s="28">
        <f t="shared" si="8"/>
        <v>4479.9999999999973</v>
      </c>
      <c r="H43" s="29">
        <f t="shared" si="9"/>
        <v>1339</v>
      </c>
      <c r="I43" s="28">
        <f t="shared" si="10"/>
        <v>3140.9999999999973</v>
      </c>
      <c r="J43" s="31" t="e">
        <f t="shared" si="11"/>
        <v>#VALUE!</v>
      </c>
      <c r="K43" s="17"/>
    </row>
    <row r="44" spans="1:11" ht="15.75" x14ac:dyDescent="0.25">
      <c r="A44" s="13" t="s">
        <v>124</v>
      </c>
      <c r="B44" s="26" t="str">
        <f>VLOOKUP(A44, Boats!A$1:F$144, 2, FALSE)</f>
        <v>Walter Argent</v>
      </c>
      <c r="C44" s="26">
        <f>VLOOKUP(A44, Boats!A$1:F$144, 3, FALSE)</f>
        <v>15901</v>
      </c>
      <c r="D44" s="26">
        <f>VLOOKUP(A44, Boats!A$1:F$144, 5, FALSE)</f>
        <v>229</v>
      </c>
      <c r="E44" s="15">
        <v>0.85417824074074078</v>
      </c>
      <c r="F44" s="27"/>
      <c r="G44" s="28">
        <f t="shared" si="8"/>
        <v>5401.0000000000064</v>
      </c>
      <c r="H44" s="29">
        <f t="shared" si="9"/>
        <v>1413</v>
      </c>
      <c r="I44" s="28">
        <f t="shared" si="10"/>
        <v>3988.0000000000064</v>
      </c>
      <c r="J44" s="31" t="e">
        <f t="shared" si="11"/>
        <v>#VALUE!</v>
      </c>
      <c r="K44" s="20"/>
    </row>
    <row r="45" spans="1:11" ht="15.75" x14ac:dyDescent="0.25">
      <c r="A45" s="38" t="s">
        <v>80</v>
      </c>
      <c r="B45" s="34" t="str">
        <f>VLOOKUP(A45, Boats!A$1:F$144, 2, FALSE)</f>
        <v>Bernard Wolter</v>
      </c>
      <c r="C45" s="34">
        <f>VLOOKUP(A45, Boats!A$1:F$144, 3, FALSE)</f>
        <v>99</v>
      </c>
      <c r="D45" s="34">
        <f>VLOOKUP(A45, Boats!A$1:F$144, 5, FALSE)</f>
        <v>237</v>
      </c>
      <c r="E45" s="36">
        <v>0.84410879629629632</v>
      </c>
      <c r="F45" s="36"/>
      <c r="G45" s="37">
        <f t="shared" si="8"/>
        <v>4531.0000000000055</v>
      </c>
      <c r="H45" s="35">
        <f t="shared" si="9"/>
        <v>1462</v>
      </c>
      <c r="I45" s="37">
        <f t="shared" si="10"/>
        <v>3069.0000000000055</v>
      </c>
      <c r="J45" s="42" t="e">
        <f t="shared" si="11"/>
        <v>#VALUE!</v>
      </c>
      <c r="K45" s="20"/>
    </row>
    <row r="46" spans="1:11" ht="15.75" x14ac:dyDescent="0.25">
      <c r="A46" s="13" t="s">
        <v>95</v>
      </c>
      <c r="B46" s="14" t="str">
        <f>VLOOKUP(A46, Boats!A$1:F$144, 2, FALSE)</f>
        <v>Zane Handysides</v>
      </c>
      <c r="C46" s="14">
        <f>VLOOKUP(A46, Boats!A$1:F$144, 3, FALSE)</f>
        <v>5988</v>
      </c>
      <c r="D46" s="14">
        <f>VLOOKUP(A46, Boats!A$1:F$144, 5, FALSE)</f>
        <v>229</v>
      </c>
      <c r="E46" s="15">
        <v>0.84824074074074074</v>
      </c>
      <c r="F46" s="15"/>
      <c r="G46" s="16">
        <f t="shared" si="8"/>
        <v>4888.0000000000036</v>
      </c>
      <c r="H46" s="14">
        <f t="shared" si="9"/>
        <v>1413</v>
      </c>
      <c r="I46" s="16">
        <f t="shared" si="10"/>
        <v>3475.0000000000036</v>
      </c>
      <c r="J46" s="32" t="e">
        <f t="shared" si="11"/>
        <v>#VALUE!</v>
      </c>
      <c r="K46" s="20"/>
    </row>
    <row r="47" spans="1:11" ht="15.75" x14ac:dyDescent="0.25">
      <c r="A47" s="13" t="s">
        <v>117</v>
      </c>
      <c r="B47" s="14" t="str">
        <f>VLOOKUP(A47, Boats!A$1:F$144, 2, FALSE)</f>
        <v>MJ Hutchinson</v>
      </c>
      <c r="C47" s="14">
        <f>VLOOKUP(A47, Boats!A$1:F$144, 3, FALSE)</f>
        <v>178</v>
      </c>
      <c r="D47" s="14">
        <f>VLOOKUP(A47, Boats!A$1:F$144, 5, FALSE)</f>
        <v>246</v>
      </c>
      <c r="E47" s="15" t="s">
        <v>90</v>
      </c>
      <c r="F47" s="15"/>
      <c r="G47" s="16" t="e">
        <f t="shared" si="8"/>
        <v>#VALUE!</v>
      </c>
      <c r="H47" s="14">
        <f t="shared" si="9"/>
        <v>1518</v>
      </c>
      <c r="I47" s="16" t="e">
        <f t="shared" si="10"/>
        <v>#VALUE!</v>
      </c>
      <c r="J47" s="32" t="e">
        <f t="shared" si="11"/>
        <v>#VALUE!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2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5,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2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5,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2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5,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2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5,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24" t="e">
        <f t="shared" si="11"/>
        <v>#VALUE!</v>
      </c>
      <c r="K52" s="20"/>
    </row>
  </sheetData>
  <sheetProtection insertRows="0" deleteRows="0"/>
  <conditionalFormatting sqref="A28:J29 A15:J18 A10:D14 F10:J14 A26:D27 F26:J27 A31:J34 A30:D30 F30:J30 A47:J52 A42:D46 F42:J46">
    <cfRule type="expression" dxfId="2499" priority="49">
      <formula>NOT(ISBLANK($F10))</formula>
    </cfRule>
    <cfRule type="expression" dxfId="2498" priority="50">
      <formula>$J10=3</formula>
    </cfRule>
    <cfRule type="expression" dxfId="2497" priority="51">
      <formula>$J10=2</formula>
    </cfRule>
    <cfRule type="expression" dxfId="2496" priority="52">
      <formula>$J10=1</formula>
    </cfRule>
  </conditionalFormatting>
  <conditionalFormatting sqref="E11">
    <cfRule type="expression" dxfId="2495" priority="45">
      <formula>NOT(ISBLANK($F11))</formula>
    </cfRule>
    <cfRule type="expression" dxfId="2494" priority="46">
      <formula>$J11=3</formula>
    </cfRule>
    <cfRule type="expression" dxfId="2493" priority="47">
      <formula>$J11=2</formula>
    </cfRule>
    <cfRule type="expression" dxfId="2492" priority="48">
      <formula>$J11=1</formula>
    </cfRule>
  </conditionalFormatting>
  <conditionalFormatting sqref="E10">
    <cfRule type="expression" dxfId="2491" priority="41">
      <formula>NOT(ISBLANK($F10))</formula>
    </cfRule>
    <cfRule type="expression" dxfId="2490" priority="42">
      <formula>$J10=3</formula>
    </cfRule>
    <cfRule type="expression" dxfId="2489" priority="43">
      <formula>$J10=2</formula>
    </cfRule>
    <cfRule type="expression" dxfId="2488" priority="44">
      <formula>$J10=1</formula>
    </cfRule>
  </conditionalFormatting>
  <conditionalFormatting sqref="E14">
    <cfRule type="expression" dxfId="2487" priority="37">
      <formula>NOT(ISBLANK($F14))</formula>
    </cfRule>
    <cfRule type="expression" dxfId="2486" priority="38">
      <formula>$J14=3</formula>
    </cfRule>
    <cfRule type="expression" dxfId="2485" priority="39">
      <formula>$J14=2</formula>
    </cfRule>
    <cfRule type="expression" dxfId="2484" priority="40">
      <formula>$J14=1</formula>
    </cfRule>
  </conditionalFormatting>
  <conditionalFormatting sqref="E12">
    <cfRule type="expression" dxfId="2483" priority="33">
      <formula>NOT(ISBLANK($F12))</formula>
    </cfRule>
    <cfRule type="expression" dxfId="2482" priority="34">
      <formula>$J12=3</formula>
    </cfRule>
    <cfRule type="expression" dxfId="2481" priority="35">
      <formula>$J12=2</formula>
    </cfRule>
    <cfRule type="expression" dxfId="2480" priority="36">
      <formula>$J12=1</formula>
    </cfRule>
  </conditionalFormatting>
  <conditionalFormatting sqref="E13">
    <cfRule type="expression" dxfId="2479" priority="29">
      <formula>NOT(ISBLANK($F13))</formula>
    </cfRule>
    <cfRule type="expression" dxfId="2478" priority="30">
      <formula>$J13=3</formula>
    </cfRule>
    <cfRule type="expression" dxfId="2477" priority="31">
      <formula>$J13=2</formula>
    </cfRule>
    <cfRule type="expression" dxfId="2476" priority="32">
      <formula>$J13=1</formula>
    </cfRule>
  </conditionalFormatting>
  <conditionalFormatting sqref="E26:E27">
    <cfRule type="expression" dxfId="2475" priority="25">
      <formula>NOT(ISBLANK($F26))</formula>
    </cfRule>
    <cfRule type="expression" dxfId="2474" priority="26">
      <formula>$J26=3</formula>
    </cfRule>
    <cfRule type="expression" dxfId="2473" priority="27">
      <formula>$J26=2</formula>
    </cfRule>
    <cfRule type="expression" dxfId="2472" priority="28">
      <formula>$J26=1</formula>
    </cfRule>
  </conditionalFormatting>
  <conditionalFormatting sqref="E30">
    <cfRule type="expression" dxfId="2471" priority="21">
      <formula>NOT(ISBLANK($F30))</formula>
    </cfRule>
    <cfRule type="expression" dxfId="2470" priority="22">
      <formula>$J30=3</formula>
    </cfRule>
    <cfRule type="expression" dxfId="2469" priority="23">
      <formula>$J30=2</formula>
    </cfRule>
    <cfRule type="expression" dxfId="2468" priority="24">
      <formula>$J30=1</formula>
    </cfRule>
  </conditionalFormatting>
  <conditionalFormatting sqref="E45">
    <cfRule type="expression" dxfId="2467" priority="17">
      <formula>NOT(ISBLANK($F45))</formula>
    </cfRule>
    <cfRule type="expression" dxfId="2466" priority="18">
      <formula>$J45=3</formula>
    </cfRule>
    <cfRule type="expression" dxfId="2465" priority="19">
      <formula>$J45=2</formula>
    </cfRule>
    <cfRule type="expression" dxfId="2464" priority="20">
      <formula>$J45=1</formula>
    </cfRule>
  </conditionalFormatting>
  <conditionalFormatting sqref="E43">
    <cfRule type="expression" dxfId="2463" priority="13">
      <formula>NOT(ISBLANK($F43))</formula>
    </cfRule>
    <cfRule type="expression" dxfId="2462" priority="14">
      <formula>$J43=3</formula>
    </cfRule>
    <cfRule type="expression" dxfId="2461" priority="15">
      <formula>$J43=2</formula>
    </cfRule>
    <cfRule type="expression" dxfId="2460" priority="16">
      <formula>$J43=1</formula>
    </cfRule>
  </conditionalFormatting>
  <conditionalFormatting sqref="E42">
    <cfRule type="expression" dxfId="2459" priority="9">
      <formula>NOT(ISBLANK($F42))</formula>
    </cfRule>
    <cfRule type="expression" dxfId="2458" priority="10">
      <formula>$J42=3</formula>
    </cfRule>
    <cfRule type="expression" dxfId="2457" priority="11">
      <formula>$J42=2</formula>
    </cfRule>
    <cfRule type="expression" dxfId="2456" priority="12">
      <formula>$J42=1</formula>
    </cfRule>
  </conditionalFormatting>
  <conditionalFormatting sqref="E44">
    <cfRule type="expression" dxfId="2455" priority="5">
      <formula>NOT(ISBLANK($F44))</formula>
    </cfRule>
    <cfRule type="expression" dxfId="2454" priority="6">
      <formula>$J44=3</formula>
    </cfRule>
    <cfRule type="expression" dxfId="2453" priority="7">
      <formula>$J44=2</formula>
    </cfRule>
    <cfRule type="expression" dxfId="2452" priority="8">
      <formula>$J44=1</formula>
    </cfRule>
  </conditionalFormatting>
  <conditionalFormatting sqref="E46">
    <cfRule type="expression" dxfId="2451" priority="1">
      <formula>NOT(ISBLANK($F46))</formula>
    </cfRule>
    <cfRule type="expression" dxfId="2450" priority="2">
      <formula>$J46=3</formula>
    </cfRule>
    <cfRule type="expression" dxfId="2449" priority="3">
      <formula>$J46=2</formula>
    </cfRule>
    <cfRule type="expression" dxfId="2448" priority="4">
      <formula>$J46=1</formula>
    </cfRule>
  </conditionalFormatting>
  <dataValidations count="1">
    <dataValidation type="list" allowBlank="1" showInputMessage="1" showErrorMessage="1" sqref="A26:A34 A10:A18 A42:A52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F42:F52 F10:F18 F26:F34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2"/>
  <sheetViews>
    <sheetView topLeftCell="B34" zoomScaleNormal="100" workbookViewId="0">
      <selection activeCell="M48" sqref="M48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25</v>
      </c>
    </row>
    <row r="2" spans="1:11" ht="18.75" x14ac:dyDescent="0.3">
      <c r="A2" s="2" t="s">
        <v>96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>
        <v>43264</v>
      </c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6.17</v>
      </c>
      <c r="C6" s="7"/>
      <c r="D6" s="11" t="s">
        <v>89</v>
      </c>
      <c r="E6" s="23">
        <f>E5-COUNTIF(F10:F20, "DNC")</f>
        <v>5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0.78472222222222221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ht="15.75" x14ac:dyDescent="0.25">
      <c r="A10" s="13" t="s">
        <v>108</v>
      </c>
      <c r="B10" s="14" t="str">
        <f>VLOOKUP(A10, Boats!A$1:F$144, 2, FALSE)</f>
        <v>Lintunen/Naysmith</v>
      </c>
      <c r="C10" s="14">
        <f>VLOOKUP(A10, Boats!A$1:F$144, 3, FALSE)</f>
        <v>67875</v>
      </c>
      <c r="D10" s="14">
        <f>VLOOKUP(A10, Boats!A$1:F$144, 6, FALSE)</f>
        <v>102</v>
      </c>
      <c r="E10" s="15">
        <v>0.82740740740740737</v>
      </c>
      <c r="F10" s="15"/>
      <c r="G10" s="16">
        <f t="shared" ref="G10:G20" si="0">IF(ISBLANK(E10), "", (E10-B$7) *24*60*60)</f>
        <v>3687.9999999999977</v>
      </c>
      <c r="H10" s="14">
        <f t="shared" ref="H10:H20" si="1">IF(ISBLANK(E10), "", ROUND(B$6*D10, 0))</f>
        <v>629</v>
      </c>
      <c r="I10" s="16">
        <f t="shared" ref="I10:I20" si="2">IF(ISBLANK(E10),"",G10-H10)</f>
        <v>3058.9999999999977</v>
      </c>
      <c r="J10" s="14">
        <f t="shared" ref="J10:J20" si="3">IF(F10="DNF", $E$6+1, IF(F10="DNS", $E$6+1, IF(F10="DSQ", $E$6+1, IF(F10="DNC", $E$5+1, RANK(I10, I$10:I$20, 1)))))</f>
        <v>1</v>
      </c>
      <c r="K10" s="17"/>
    </row>
    <row r="11" spans="1:11" ht="15.75" x14ac:dyDescent="0.25">
      <c r="A11" s="13" t="s">
        <v>31</v>
      </c>
      <c r="B11" s="14" t="str">
        <f>VLOOKUP(A11, Boats!A$1:F$144, 2, FALSE)</f>
        <v>Dave Evans</v>
      </c>
      <c r="C11" s="14">
        <f>VLOOKUP(A11, Boats!A$1:F$144, 3, FALSE)</f>
        <v>9</v>
      </c>
      <c r="D11" s="14">
        <f>VLOOKUP(A11, Boats!A$1:F$144, 6, FALSE)</f>
        <v>90</v>
      </c>
      <c r="E11" s="15">
        <v>0.8297337962962964</v>
      </c>
      <c r="F11" s="15"/>
      <c r="G11" s="16">
        <f t="shared" si="0"/>
        <v>3889.00000000001</v>
      </c>
      <c r="H11" s="14">
        <f t="shared" si="1"/>
        <v>555</v>
      </c>
      <c r="I11" s="16">
        <f t="shared" si="2"/>
        <v>3334.00000000001</v>
      </c>
      <c r="J11" s="22">
        <f t="shared" si="3"/>
        <v>2</v>
      </c>
      <c r="K11" s="17"/>
    </row>
    <row r="12" spans="1:11" ht="15.75" x14ac:dyDescent="0.25">
      <c r="A12" s="13" t="s">
        <v>107</v>
      </c>
      <c r="B12" s="14" t="str">
        <f>VLOOKUP(A12, Boats!A$1:F$144, 2, FALSE)</f>
        <v>Rob Ferguson</v>
      </c>
      <c r="C12" s="14"/>
      <c r="D12" s="14">
        <f>VLOOKUP(A12, Boats!A$1:F$144, 6, FALSE)</f>
        <v>108</v>
      </c>
      <c r="E12" s="15">
        <v>0.83268518518518519</v>
      </c>
      <c r="F12" s="15"/>
      <c r="G12" s="16">
        <f t="shared" si="0"/>
        <v>4144.0000000000018</v>
      </c>
      <c r="H12" s="14">
        <f t="shared" si="1"/>
        <v>666</v>
      </c>
      <c r="I12" s="16">
        <f t="shared" si="2"/>
        <v>3478.0000000000018</v>
      </c>
      <c r="J12" s="14">
        <f t="shared" si="3"/>
        <v>3</v>
      </c>
      <c r="K12" s="20"/>
    </row>
    <row r="13" spans="1:11" ht="15.75" x14ac:dyDescent="0.25">
      <c r="A13" s="13" t="s">
        <v>114</v>
      </c>
      <c r="B13" s="26" t="str">
        <f>VLOOKUP(A13, Boats!A$1:F$144, 2, FALSE)</f>
        <v>Scott Pillon</v>
      </c>
      <c r="C13" s="26">
        <f>VLOOKUP(A13, Boats!A$1:F$144, 3, FALSE)</f>
        <v>911</v>
      </c>
      <c r="D13" s="29">
        <f>VLOOKUP(A13, Boats!A$1:F$144, 6, FALSE)</f>
        <v>99</v>
      </c>
      <c r="E13" s="27">
        <v>0.83339120370370379</v>
      </c>
      <c r="F13" s="27"/>
      <c r="G13" s="28">
        <f t="shared" si="0"/>
        <v>4205.0000000000082</v>
      </c>
      <c r="H13" s="26">
        <f t="shared" si="1"/>
        <v>611</v>
      </c>
      <c r="I13" s="28">
        <f t="shared" si="2"/>
        <v>3594.0000000000082</v>
      </c>
      <c r="J13" s="29">
        <f t="shared" si="3"/>
        <v>4</v>
      </c>
      <c r="K13" s="20"/>
    </row>
    <row r="14" spans="1:11" ht="15.75" x14ac:dyDescent="0.25">
      <c r="A14" s="13" t="s">
        <v>147</v>
      </c>
      <c r="B14" s="14" t="str">
        <f>VLOOKUP(A14, Boats!A$1:F$144, 2, FALSE)</f>
        <v>Brad Blackton</v>
      </c>
      <c r="C14" s="14">
        <f>VLOOKUP(A14, Boats!A$1:F$144, 3, FALSE)</f>
        <v>112</v>
      </c>
      <c r="D14" s="22">
        <f>VLOOKUP(A14, Boats!A$1:F$144, 6, FALSE)</f>
        <v>102</v>
      </c>
      <c r="E14" s="15">
        <v>0.83415509259259257</v>
      </c>
      <c r="F14" s="15"/>
      <c r="G14" s="16">
        <f t="shared" si="0"/>
        <v>4270.9999999999991</v>
      </c>
      <c r="H14" s="14">
        <f t="shared" si="1"/>
        <v>629</v>
      </c>
      <c r="I14" s="16">
        <f t="shared" si="2"/>
        <v>3641.9999999999991</v>
      </c>
      <c r="J14" s="22">
        <f t="shared" si="3"/>
        <v>5</v>
      </c>
      <c r="K14" s="20"/>
    </row>
    <row r="15" spans="1:11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1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1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</row>
    <row r="18" spans="1:11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1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1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1" ht="14.25" customHeight="1" x14ac:dyDescent="0.25"/>
    <row r="22" spans="1:11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11" t="s">
        <v>14</v>
      </c>
      <c r="B23" s="9">
        <v>43264</v>
      </c>
      <c r="C23" s="7"/>
      <c r="D23" s="11" t="s">
        <v>88</v>
      </c>
      <c r="E23" s="23">
        <f>COUNTA(A28:A35)</f>
        <v>8</v>
      </c>
      <c r="F23" s="7"/>
      <c r="G23" s="7"/>
      <c r="H23" s="7"/>
      <c r="I23" s="7"/>
      <c r="J23" s="7"/>
      <c r="K23" s="7"/>
    </row>
    <row r="24" spans="1:11" x14ac:dyDescent="0.25">
      <c r="A24" s="11" t="s">
        <v>10</v>
      </c>
      <c r="B24" s="6">
        <v>6.17</v>
      </c>
      <c r="C24" s="7"/>
      <c r="D24" s="11" t="s">
        <v>89</v>
      </c>
      <c r="E24" s="23">
        <f>E23-COUNTIF(F28:F35, "DNC")</f>
        <v>7</v>
      </c>
      <c r="F24" s="7"/>
      <c r="G24" s="7"/>
      <c r="H24" s="7"/>
      <c r="I24" s="7"/>
      <c r="J24" s="7"/>
      <c r="K24" s="7"/>
    </row>
    <row r="25" spans="1:11" x14ac:dyDescent="0.25">
      <c r="A25" s="11" t="s">
        <v>11</v>
      </c>
      <c r="B25" s="10">
        <v>0.78819444444444453</v>
      </c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1" ht="15.75" x14ac:dyDescent="0.25">
      <c r="A28" s="13" t="s">
        <v>4</v>
      </c>
      <c r="B28" s="26" t="str">
        <f>VLOOKUP(A28, Boats!A$1:F$144, 2, FALSE)</f>
        <v>Dennis Hendel</v>
      </c>
      <c r="C28" s="26" t="str">
        <f>VLOOKUP(A28, Boats!A$1:F$144, 3, FALSE)</f>
        <v>KC3</v>
      </c>
      <c r="D28" s="29">
        <f>VLOOKUP(A28, Boats!A$1:F$144, 6, FALSE)</f>
        <v>126</v>
      </c>
      <c r="E28" s="36">
        <v>0.83554398148148146</v>
      </c>
      <c r="F28" s="27"/>
      <c r="G28" s="28">
        <f t="shared" ref="G28:G35" si="4">IF(ISBLANK(E28), "", (E28-B$25) *24*60*60)</f>
        <v>4090.99999999999</v>
      </c>
      <c r="H28" s="29">
        <f t="shared" ref="H28:H35" si="5">IF(ISBLANK(E28), "", ROUND(B$24*D28, 0))</f>
        <v>777</v>
      </c>
      <c r="I28" s="28">
        <f t="shared" ref="I28:I35" si="6">IF(ISBLANK(E28),"",G28-H28)</f>
        <v>3313.99999999999</v>
      </c>
      <c r="J28" s="29">
        <f t="shared" ref="J28:J35" si="7">IF(F28="DNF", $E$24+1, IF(F28="DNS", $E$24+1, IF(F28="DSQ", $E$24+1, IF(F28="DNC", $E$23+1, RANK(I28, I$28:I$35, 1)))))</f>
        <v>1</v>
      </c>
      <c r="K28" s="17"/>
    </row>
    <row r="29" spans="1:11" ht="15.75" x14ac:dyDescent="0.25">
      <c r="A29" s="13" t="s">
        <v>39</v>
      </c>
      <c r="B29" s="26" t="str">
        <f>VLOOKUP(A29, Boats!A$1:F$144, 2, FALSE)</f>
        <v>Andy Kozieradzki</v>
      </c>
      <c r="C29" s="26">
        <f>VLOOKUP(A29, Boats!A$1:F$144, 3, FALSE)</f>
        <v>30578</v>
      </c>
      <c r="D29" s="29">
        <f>VLOOKUP(A29, Boats!A$1:F$144, 6, FALSE)</f>
        <v>126</v>
      </c>
      <c r="E29" s="27">
        <v>0.83636574074074066</v>
      </c>
      <c r="F29" s="27"/>
      <c r="G29" s="28">
        <f t="shared" si="4"/>
        <v>4161.9999999999854</v>
      </c>
      <c r="H29" s="29">
        <f t="shared" si="5"/>
        <v>777</v>
      </c>
      <c r="I29" s="28">
        <f t="shared" si="6"/>
        <v>3384.9999999999854</v>
      </c>
      <c r="J29" s="29">
        <f t="shared" si="7"/>
        <v>2</v>
      </c>
      <c r="K29" s="20"/>
    </row>
    <row r="30" spans="1:11" ht="15.75" x14ac:dyDescent="0.25">
      <c r="A30" s="13" t="s">
        <v>46</v>
      </c>
      <c r="B30" s="14" t="str">
        <f>VLOOKUP(A30, Boats!A$1:F$144, 2, FALSE)</f>
        <v>Phil Bergeron</v>
      </c>
      <c r="C30" s="14">
        <f>VLOOKUP(A30, Boats!A$1:F$144, 3, FALSE)</f>
        <v>24230</v>
      </c>
      <c r="D30" s="14">
        <f>VLOOKUP(A30, Boats!A$1:F$144, 6, FALSE)</f>
        <v>129</v>
      </c>
      <c r="E30" s="15">
        <v>0.83682870370370377</v>
      </c>
      <c r="F30" s="15"/>
      <c r="G30" s="16">
        <f t="shared" si="4"/>
        <v>4201.9999999999982</v>
      </c>
      <c r="H30" s="14">
        <f t="shared" si="5"/>
        <v>796</v>
      </c>
      <c r="I30" s="16">
        <f t="shared" si="6"/>
        <v>3405.9999999999982</v>
      </c>
      <c r="J30" s="14">
        <f t="shared" si="7"/>
        <v>3</v>
      </c>
      <c r="K30" s="20"/>
    </row>
    <row r="31" spans="1:11" ht="15.75" x14ac:dyDescent="0.25">
      <c r="A31" s="13" t="s">
        <v>153</v>
      </c>
      <c r="B31" s="14" t="str">
        <f>VLOOKUP(A31, Boats!A$1:F$144, 2, FALSE)</f>
        <v>Brian Casey</v>
      </c>
      <c r="C31" s="14">
        <f>VLOOKUP(A31, Boats!A$1:F$144, 3, FALSE)</f>
        <v>63345</v>
      </c>
      <c r="D31" s="14">
        <f>VLOOKUP(A31, Boats!A$1:F$144, 6, FALSE)</f>
        <v>132</v>
      </c>
      <c r="E31" s="15">
        <v>0.83710648148148159</v>
      </c>
      <c r="F31" s="15"/>
      <c r="G31" s="16">
        <f t="shared" si="4"/>
        <v>4226.0000000000018</v>
      </c>
      <c r="H31" s="14">
        <f t="shared" si="5"/>
        <v>814</v>
      </c>
      <c r="I31" s="16">
        <f t="shared" si="6"/>
        <v>3412.0000000000018</v>
      </c>
      <c r="J31" s="14">
        <f t="shared" si="7"/>
        <v>4</v>
      </c>
      <c r="K31" s="20"/>
    </row>
    <row r="32" spans="1:11" ht="15.75" x14ac:dyDescent="0.25">
      <c r="A32" s="38" t="s">
        <v>41</v>
      </c>
      <c r="B32" s="34" t="str">
        <f>VLOOKUP(A32, Boats!A$1:F$144, 2, FALSE)</f>
        <v>Larry Laing</v>
      </c>
      <c r="C32" s="34">
        <f>VLOOKUP(A32, Boats!A$1:F$144, 3, FALSE)</f>
        <v>42667</v>
      </c>
      <c r="D32" s="35">
        <f>VLOOKUP(A32, Boats!A$1:F$144, 6, FALSE)</f>
        <v>129</v>
      </c>
      <c r="E32" s="36">
        <v>0.83865740740740735</v>
      </c>
      <c r="F32" s="36"/>
      <c r="G32" s="37">
        <f t="shared" si="4"/>
        <v>4359.9999999999873</v>
      </c>
      <c r="H32" s="35">
        <f t="shared" si="5"/>
        <v>796</v>
      </c>
      <c r="I32" s="37">
        <f t="shared" si="6"/>
        <v>3563.9999999999873</v>
      </c>
      <c r="J32" s="35">
        <f t="shared" si="7"/>
        <v>5</v>
      </c>
      <c r="K32" s="20"/>
    </row>
    <row r="33" spans="1:11" ht="15.75" x14ac:dyDescent="0.25">
      <c r="A33" s="13" t="s">
        <v>112</v>
      </c>
      <c r="B33" s="14" t="str">
        <f>VLOOKUP(A33, Boats!A$1:F$144, 2, FALSE)</f>
        <v>Maciek Konkolowicz</v>
      </c>
      <c r="C33" s="14" t="str">
        <f>VLOOKUP(A33, Boats!A$1:F$144, 3, FALSE)</f>
        <v>KC 9</v>
      </c>
      <c r="D33" s="14">
        <f>VLOOKUP(A33, Boats!A$1:F$144, 6, FALSE)</f>
        <v>129</v>
      </c>
      <c r="E33" s="15">
        <v>0.84065972222222218</v>
      </c>
      <c r="F33" s="15"/>
      <c r="G33" s="16">
        <f t="shared" si="4"/>
        <v>4532.9999999999891</v>
      </c>
      <c r="H33" s="14">
        <f t="shared" si="5"/>
        <v>796</v>
      </c>
      <c r="I33" s="16">
        <f t="shared" si="6"/>
        <v>3736.9999999999891</v>
      </c>
      <c r="J33" s="14">
        <f t="shared" si="7"/>
        <v>6</v>
      </c>
      <c r="K33" s="20"/>
    </row>
    <row r="34" spans="1:11" ht="15.75" x14ac:dyDescent="0.25">
      <c r="A34" s="13" t="s">
        <v>152</v>
      </c>
      <c r="B34" s="14" t="str">
        <f>VLOOKUP(A34, Boats!A$1:F$144, 2, FALSE)</f>
        <v>Chris Edwards</v>
      </c>
      <c r="C34" s="14">
        <f>VLOOKUP(A34, Boats!A$1:F$144, 3, FALSE)</f>
        <v>412</v>
      </c>
      <c r="D34" s="14">
        <v>138</v>
      </c>
      <c r="E34" s="15">
        <v>0.84366898148148151</v>
      </c>
      <c r="F34" s="15"/>
      <c r="G34" s="16">
        <f t="shared" si="4"/>
        <v>4792.9999999999945</v>
      </c>
      <c r="H34" s="14">
        <f t="shared" si="5"/>
        <v>851</v>
      </c>
      <c r="I34" s="16">
        <f t="shared" si="6"/>
        <v>3941.9999999999945</v>
      </c>
      <c r="J34" s="14">
        <f t="shared" si="7"/>
        <v>7</v>
      </c>
      <c r="K34" s="20"/>
    </row>
    <row r="35" spans="1:11" ht="15.75" x14ac:dyDescent="0.25">
      <c r="A35" s="13" t="s">
        <v>116</v>
      </c>
      <c r="B35" s="14" t="str">
        <f>VLOOKUP(A35, Boats!A$1:F$144, 2, FALSE)</f>
        <v>John Vandereerden</v>
      </c>
      <c r="C35" s="14">
        <f>VLOOKUP(A35, Boats!A$1:F$144, 3, FALSE)</f>
        <v>24108</v>
      </c>
      <c r="D35" s="14">
        <f>VLOOKUP(A35, Boats!A$1:F$144, 6, FALSE)</f>
        <v>135</v>
      </c>
      <c r="E35" s="15"/>
      <c r="F35" s="15" t="s">
        <v>90</v>
      </c>
      <c r="G35" s="16" t="str">
        <f t="shared" si="4"/>
        <v/>
      </c>
      <c r="H35" s="14" t="str">
        <f t="shared" si="5"/>
        <v/>
      </c>
      <c r="I35" s="16" t="str">
        <f t="shared" si="6"/>
        <v/>
      </c>
      <c r="J35" s="14">
        <f t="shared" si="7"/>
        <v>9</v>
      </c>
      <c r="K35" s="20"/>
    </row>
    <row r="37" spans="1:11" ht="18.75" x14ac:dyDescent="0.3">
      <c r="A37" s="4" t="s">
        <v>19</v>
      </c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11" t="s">
        <v>14</v>
      </c>
      <c r="B38" s="9">
        <v>43264</v>
      </c>
      <c r="C38" s="7"/>
      <c r="D38" s="11" t="s">
        <v>88</v>
      </c>
      <c r="E38" s="21">
        <f>COUNTA(A43:A52)</f>
        <v>5</v>
      </c>
      <c r="F38" s="7"/>
      <c r="G38" s="7"/>
      <c r="H38" s="7"/>
      <c r="I38" s="7"/>
      <c r="J38" s="7"/>
      <c r="K38" s="7"/>
    </row>
    <row r="39" spans="1:11" x14ac:dyDescent="0.25">
      <c r="A39" s="11" t="s">
        <v>10</v>
      </c>
      <c r="B39" s="40"/>
      <c r="C39" s="7"/>
      <c r="D39" s="11" t="s">
        <v>89</v>
      </c>
      <c r="E39" s="21">
        <f>E38-COUNTIF(F43:F52, "DNC")</f>
        <v>4</v>
      </c>
      <c r="F39" s="7"/>
      <c r="G39" s="7"/>
      <c r="H39" s="7"/>
      <c r="I39" s="7"/>
      <c r="J39" s="7"/>
      <c r="K39" s="7"/>
    </row>
    <row r="40" spans="1:11" x14ac:dyDescent="0.25">
      <c r="A40" s="11" t="s">
        <v>11</v>
      </c>
      <c r="B40" s="10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1" ht="15.75" x14ac:dyDescent="0.25">
      <c r="A43" s="13" t="s">
        <v>143</v>
      </c>
      <c r="B43" s="14" t="str">
        <f>VLOOKUP(A43, Boats!A$1:F$144, 2, FALSE)</f>
        <v>Andrea Hill</v>
      </c>
      <c r="C43" s="14">
        <f>VLOOKUP(A43, Boats!A$1:F$144, 3, FALSE)</f>
        <v>533</v>
      </c>
      <c r="D43" s="14">
        <f>VLOOKUP(A43, Boats!A$1:F$144, 6, FALSE)</f>
        <v>168</v>
      </c>
      <c r="E43" s="15">
        <v>0.84549768518518509</v>
      </c>
      <c r="F43" s="15"/>
      <c r="G43" s="16">
        <f t="shared" ref="G43:G52" si="8">IF(ISBLANK(E43), "", (E43-B$40) *24*60*60)</f>
        <v>73051</v>
      </c>
      <c r="H43" s="14">
        <f t="shared" ref="H43:H52" si="9">IF(ISBLANK(E43), "", ROUND(B$39*D43, 0))</f>
        <v>0</v>
      </c>
      <c r="I43" s="16">
        <f t="shared" ref="I43:I52" si="10">IF(ISBLANK(E43),"",G43-H43)</f>
        <v>73051</v>
      </c>
      <c r="J43" s="14">
        <f t="shared" ref="J43:J52" si="11">IF(F43="DNF", $E$39+1, IF(F43="DNS", $E$39+1, IF(F43="DSQ", $E$39+1, IF(F43="DNC", $E$38+1, RANK(I43, I$43:I$52, 1)))))</f>
        <v>1</v>
      </c>
      <c r="K43" s="17"/>
    </row>
    <row r="44" spans="1:11" ht="15.75" x14ac:dyDescent="0.25">
      <c r="A44" s="13" t="s">
        <v>68</v>
      </c>
      <c r="B44" s="14" t="str">
        <f>VLOOKUP(A44, Boats!A$1:F$144, 2, FALSE)</f>
        <v>Dennis Pare</v>
      </c>
      <c r="C44" s="14">
        <f>VLOOKUP(A44, Boats!A$1:F$144, 3, FALSE)</f>
        <v>1473</v>
      </c>
      <c r="D44" s="14">
        <f>VLOOKUP(A44, Boats!A$1:F$144, 6, FALSE)</f>
        <v>207</v>
      </c>
      <c r="E44" s="15">
        <v>0.85052083333333339</v>
      </c>
      <c r="F44" s="15"/>
      <c r="G44" s="16">
        <f t="shared" si="8"/>
        <v>73485</v>
      </c>
      <c r="H44" s="14">
        <f t="shared" si="9"/>
        <v>0</v>
      </c>
      <c r="I44" s="16">
        <f t="shared" si="10"/>
        <v>73485</v>
      </c>
      <c r="J44" s="14">
        <f t="shared" si="11"/>
        <v>2</v>
      </c>
      <c r="K44" s="17"/>
    </row>
    <row r="45" spans="1:11" ht="15.75" x14ac:dyDescent="0.25">
      <c r="A45" s="13" t="s">
        <v>74</v>
      </c>
      <c r="B45" s="14" t="str">
        <f>VLOOKUP(A45, Boats!A$1:F$144, 2, FALSE)</f>
        <v>Chris Wysynski</v>
      </c>
      <c r="C45" s="14">
        <f>VLOOKUP(A45, Boats!A$1:F$144, 3, FALSE)</f>
        <v>68</v>
      </c>
      <c r="D45" s="14">
        <f>VLOOKUP(A45, Boats!A$1:F$144, 6, FALSE)</f>
        <v>213</v>
      </c>
      <c r="E45" s="15">
        <v>0.85083333333333344</v>
      </c>
      <c r="F45" s="15"/>
      <c r="G45" s="16">
        <f t="shared" si="8"/>
        <v>73512</v>
      </c>
      <c r="H45" s="14">
        <f t="shared" si="9"/>
        <v>0</v>
      </c>
      <c r="I45" s="16">
        <f t="shared" si="10"/>
        <v>73512</v>
      </c>
      <c r="J45" s="14">
        <f t="shared" si="11"/>
        <v>3</v>
      </c>
      <c r="K45" s="20"/>
    </row>
    <row r="46" spans="1:11" ht="15.75" x14ac:dyDescent="0.25">
      <c r="A46" s="13" t="s">
        <v>52</v>
      </c>
      <c r="B46" s="14" t="str">
        <f>VLOOKUP(A46, Boats!A$1:F$144, 2, FALSE)</f>
        <v>Frank Marmara</v>
      </c>
      <c r="C46" s="14">
        <f>VLOOKUP(A46, Boats!A$1:F$144, 3, FALSE)</f>
        <v>5342</v>
      </c>
      <c r="D46" s="14">
        <f>VLOOKUP(A46, Boats!A$1:F$144, 6, FALSE)</f>
        <v>153</v>
      </c>
      <c r="E46" s="15">
        <v>0.85190972222222217</v>
      </c>
      <c r="F46" s="15"/>
      <c r="G46" s="16">
        <f t="shared" si="8"/>
        <v>73605</v>
      </c>
      <c r="H46" s="14">
        <f t="shared" si="9"/>
        <v>0</v>
      </c>
      <c r="I46" s="16">
        <f t="shared" si="10"/>
        <v>73605</v>
      </c>
      <c r="J46" s="14">
        <f t="shared" si="11"/>
        <v>4</v>
      </c>
      <c r="K46" s="20"/>
    </row>
    <row r="47" spans="1:11" ht="15.75" x14ac:dyDescent="0.25">
      <c r="A47" s="13" t="s">
        <v>148</v>
      </c>
      <c r="B47" s="14" t="str">
        <f>VLOOKUP(A47, Boats!A$1:F$144, 2, FALSE)</f>
        <v>Christine Drouillard</v>
      </c>
      <c r="C47" s="14">
        <f>VLOOKUP(A47, Boats!A$1:F$144, 3, FALSE)</f>
        <v>74</v>
      </c>
      <c r="D47" s="14">
        <f>VLOOKUP(A47, Boats!A$1:F$144, 6, FALSE)</f>
        <v>234</v>
      </c>
      <c r="E47" s="15"/>
      <c r="F47" s="15" t="s">
        <v>90</v>
      </c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>
        <f t="shared" si="11"/>
        <v>6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6,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6,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14" t="e">
        <f t="shared" si="11"/>
        <v>#VALUE!</v>
      </c>
      <c r="K52" s="20"/>
    </row>
  </sheetData>
  <sheetProtection insertRows="0" deleteRows="0"/>
  <conditionalFormatting sqref="A10:J20 A28:J35">
    <cfRule type="expression" dxfId="2411" priority="5">
      <formula>NOT(ISBLANK($F10))</formula>
    </cfRule>
    <cfRule type="expression" dxfId="2410" priority="6">
      <formula>$J10=3</formula>
    </cfRule>
    <cfRule type="expression" dxfId="2409" priority="7">
      <formula>$J10=2</formula>
    </cfRule>
    <cfRule type="expression" dxfId="2408" priority="8">
      <formula>$J10=1</formula>
    </cfRule>
  </conditionalFormatting>
  <conditionalFormatting sqref="A43:J52">
    <cfRule type="expression" dxfId="2407" priority="1">
      <formula>NOT(ISBLANK($F43))</formula>
    </cfRule>
    <cfRule type="expression" dxfId="2406" priority="2">
      <formula>$J43=3</formula>
    </cfRule>
    <cfRule type="expression" dxfId="2405" priority="3">
      <formula>$J43=2</formula>
    </cfRule>
    <cfRule type="expression" dxfId="2404" priority="4">
      <formula>$J43=1</formula>
    </cfRule>
  </conditionalFormatting>
  <dataValidations count="1">
    <dataValidation type="list" allowBlank="1" showInputMessage="1" showErrorMessage="1" sqref="A43:A52 A10:A20 A28:A35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F43:F52 F10:F20 F28:F35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2"/>
  <sheetViews>
    <sheetView topLeftCell="A13" zoomScale="89" zoomScaleNormal="89" workbookViewId="0">
      <selection activeCell="D28" sqref="D28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COUNTA(A10:A18)+COUNTA(Table4341019253137[Boat Name])+COUNTA(Table43471120263238[Boat Name])</f>
        <v>17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 t="s">
        <v>158</v>
      </c>
      <c r="C5" s="7"/>
      <c r="D5" s="11" t="s">
        <v>88</v>
      </c>
      <c r="E5" s="23">
        <f>COUNTA(A10:A18)</f>
        <v>5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6.17</v>
      </c>
      <c r="C6" s="7"/>
      <c r="D6" s="11" t="s">
        <v>89</v>
      </c>
      <c r="E6" s="23">
        <f>E5-COUNTIF(F10:F18, "DNC")</f>
        <v>4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0.78819444444444453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108</v>
      </c>
      <c r="B10" s="26" t="str">
        <f>VLOOKUP(A10, Boats!A$1:F$144, 2, FALSE)</f>
        <v>Lintunen/Naysmith</v>
      </c>
      <c r="C10" s="26">
        <f>VLOOKUP(A10, Boats!A$1:F$144, 3, FALSE)</f>
        <v>67875</v>
      </c>
      <c r="D10" s="26">
        <f>VLOOKUP(A10, Boats!A$1:F$144, 5, FALSE)</f>
        <v>112</v>
      </c>
      <c r="E10" s="15">
        <v>0.83200231481481479</v>
      </c>
      <c r="F10" s="27"/>
      <c r="G10" s="28">
        <f t="shared" ref="G10:G18" si="0">IF(ISBLANK(E10), "", (E10-B$7) *24*60*60)</f>
        <v>3784.9999999999905</v>
      </c>
      <c r="H10" s="26">
        <f t="shared" ref="H10:H18" si="1">IF(ISBLANK(E10), "", ROUND(B$6*D10, 0))</f>
        <v>691</v>
      </c>
      <c r="I10" s="28">
        <f t="shared" ref="I10:I18" si="2">IF(ISBLANK(E10),"",G10-H10)</f>
        <v>3093.9999999999905</v>
      </c>
      <c r="J10" s="29">
        <f>IF(F10="DNF", $E$6+1, IF(F10="DNS", $E$6+1, IF(F10="DSQ", $E$6+1, IF(F10="DNC", $E$5+1, RANK(I10, I$10:I$18, 1)))))</f>
        <v>1</v>
      </c>
      <c r="K10" s="18"/>
    </row>
    <row r="11" spans="1:11" s="8" customFormat="1" ht="15.75" x14ac:dyDescent="0.25">
      <c r="A11" s="13" t="s">
        <v>39</v>
      </c>
      <c r="B11" s="26" t="str">
        <f>VLOOKUP(A11, Boats!A$1:F$144, 2, FALSE)</f>
        <v>Andy Kozieradzki</v>
      </c>
      <c r="C11" s="26">
        <f>VLOOKUP(A11, Boats!A$1:F$144, 3, FALSE)</f>
        <v>30578</v>
      </c>
      <c r="D11" s="26">
        <f>VLOOKUP(A11, Boats!A$1:F$144, 5, FALSE)</f>
        <v>133</v>
      </c>
      <c r="E11" s="15">
        <v>0.83359953703703704</v>
      </c>
      <c r="F11" s="27"/>
      <c r="G11" s="28">
        <f t="shared" si="0"/>
        <v>3922.9999999999927</v>
      </c>
      <c r="H11" s="26">
        <f t="shared" si="1"/>
        <v>821</v>
      </c>
      <c r="I11" s="28">
        <f t="shared" si="2"/>
        <v>3101.9999999999927</v>
      </c>
      <c r="J11" s="29">
        <f>IF(F11="DNF", $E$6+1, IF(F11="DNS", $E$6+1, IF(F11="DSQ", $E$6+1, IF(F11="DNC", $E$5+1, RANK(I11, I$10:I$18, 1)))))</f>
        <v>2</v>
      </c>
      <c r="K11" s="18"/>
    </row>
    <row r="12" spans="1:11" s="8" customFormat="1" ht="15.75" x14ac:dyDescent="0.25">
      <c r="A12" s="13" t="s">
        <v>114</v>
      </c>
      <c r="B12" s="26" t="str">
        <f>VLOOKUP(A12, Boats!A$1:F$144, 2, FALSE)</f>
        <v>Scott Pillon</v>
      </c>
      <c r="C12" s="26">
        <f>VLOOKUP(A12, Boats!A$1:F$144, 3, FALSE)</f>
        <v>911</v>
      </c>
      <c r="D12" s="26">
        <f>VLOOKUP(A12, Boats!A$1:F$144, 5, FALSE)</f>
        <v>115</v>
      </c>
      <c r="E12" s="15">
        <v>0.83337962962962964</v>
      </c>
      <c r="F12" s="27"/>
      <c r="G12" s="28">
        <f t="shared" si="0"/>
        <v>3903.9999999999927</v>
      </c>
      <c r="H12" s="26">
        <f t="shared" si="1"/>
        <v>710</v>
      </c>
      <c r="I12" s="28">
        <f t="shared" si="2"/>
        <v>3193.9999999999927</v>
      </c>
      <c r="J12" s="29">
        <f>IF(F12="DNF", $E$6+1, IF(F12="DNS", $E$6+1, IF(F12="DSQ", $E$6+1, IF(F12="DNC", $E$5+1, RANK(I12, I$10:I$18, 1)))))</f>
        <v>3</v>
      </c>
      <c r="K12" s="18"/>
    </row>
    <row r="13" spans="1:11" s="8" customFormat="1" ht="15.75" x14ac:dyDescent="0.25">
      <c r="A13" s="13" t="s">
        <v>41</v>
      </c>
      <c r="B13" s="26" t="str">
        <f>VLOOKUP(A13, Boats!A$1:F$144, 2, FALSE)</f>
        <v>Larry Laing</v>
      </c>
      <c r="C13" s="26">
        <f>VLOOKUP(A13, Boats!A$1:F$144, 3, FALSE)</f>
        <v>42667</v>
      </c>
      <c r="D13" s="26">
        <f>VLOOKUP(A13, Boats!A$1:F$144, 5, FALSE)</f>
        <v>137</v>
      </c>
      <c r="E13" s="15"/>
      <c r="F13" s="27" t="s">
        <v>90</v>
      </c>
      <c r="G13" s="28" t="str">
        <f t="shared" si="0"/>
        <v/>
      </c>
      <c r="H13" s="26" t="str">
        <f t="shared" si="1"/>
        <v/>
      </c>
      <c r="I13" s="28" t="str">
        <f t="shared" si="2"/>
        <v/>
      </c>
      <c r="J13" s="33">
        <f>IF(F13="DNF", $E$6+1, IF(F13="DNS", $E$6+1, IF(F13="DSQ", $E$6+1, IF(F13="DNC", $E$5+1, RANK(I13, I$10:I$18, 1)))))</f>
        <v>6</v>
      </c>
      <c r="K13" s="18"/>
    </row>
    <row r="14" spans="1:11" ht="15.75" x14ac:dyDescent="0.25">
      <c r="A14" s="25"/>
      <c r="B14" s="26" t="e">
        <f>VLOOKUP(A14, Boats!A$1:F$144, 2, FALSE)</f>
        <v>#N/A</v>
      </c>
      <c r="C14" s="26" t="e">
        <f>VLOOKUP(A14, Boats!A$1:F$144, 3, FALSE)</f>
        <v>#N/A</v>
      </c>
      <c r="D14" s="26" t="e">
        <f>VLOOKUP(A14, Boats!A$1:F$144, 5, FALSE)</f>
        <v>#N/A</v>
      </c>
      <c r="E14" s="27"/>
      <c r="F14" s="49"/>
      <c r="G14" s="28" t="str">
        <f t="shared" si="0"/>
        <v/>
      </c>
      <c r="H14" s="26" t="str">
        <f t="shared" si="1"/>
        <v/>
      </c>
      <c r="I14" s="28" t="str">
        <f t="shared" si="2"/>
        <v/>
      </c>
      <c r="J14" s="33">
        <f>IF(F13="DNF", $E$6+1, IF(F13="DNS", $E$6+1, IF(F13="DSQ", $E$6+1, IF(F13="DNC", $E$5+1, RANK(I14, I$10:I$18, 1)))))</f>
        <v>6</v>
      </c>
      <c r="K14" s="20"/>
    </row>
    <row r="15" spans="1:11" ht="15.75" x14ac:dyDescent="0.25">
      <c r="A15" s="13" t="s">
        <v>144</v>
      </c>
      <c r="B15" s="26" t="str">
        <f>VLOOKUP(A15, Boats!A$1:F$144, 2, FALSE)</f>
        <v>J Pullen/B Bingham</v>
      </c>
      <c r="C15" s="26" t="str">
        <f>VLOOKUP(A15, Boats!A$1:F$144, 3, FALSE)</f>
        <v>CAN 16</v>
      </c>
      <c r="D15" s="26">
        <f>VLOOKUP(A15, Boats!A$1:F$144, 5, FALSE)</f>
        <v>133</v>
      </c>
      <c r="E15" s="15"/>
      <c r="F15" s="15" t="s">
        <v>159</v>
      </c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29" t="e">
        <f>IF(#REF!="DNF", $E$6+1, IF(#REF!="DNS", $E$6+1, IF(#REF!="DSQ", $E$6+1, IF(#REF!="DNC", $E$5+1, RANK(I15, I$10:I$18, 1)))))</f>
        <v>#REF!</v>
      </c>
      <c r="K15" s="20"/>
    </row>
    <row r="16" spans="1:11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5,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>IF(F16="DNF", $E$6+1, IF(F16="DNS", $E$6+1, IF(F16="DSQ", $E$6+1, IF(F16="DNC", $E$5+1, RANK(I16, I$10:I$18, 1)))))</f>
        <v>#VALUE!</v>
      </c>
      <c r="K16" s="20"/>
    </row>
    <row r="17" spans="1:11" ht="15.75" x14ac:dyDescent="0.25">
      <c r="A17" s="38"/>
      <c r="B17" s="14" t="e">
        <f>VLOOKUP(A17, Boats!A$1:F$144, 2, FALSE)</f>
        <v>#N/A</v>
      </c>
      <c r="C17" s="14" t="e">
        <f>VLOOKUP(A17, Boats!A$1:F$144, 3, FALSE)</f>
        <v>#N/A</v>
      </c>
      <c r="D17" s="14" t="e">
        <f>VLOOKUP(A17, Boats!A$1:F$144, 5, FALSE)</f>
        <v>#N/A</v>
      </c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>IF(F17="DNF", $E$6+1, IF(F17="DNS", $E$6+1, IF(F17="DSQ", $E$6+1, IF(F17="DNC", $E$5+1, RANK(I17, I$10:I$18, 1)))))</f>
        <v>#VALUE!</v>
      </c>
      <c r="K17" s="20"/>
    </row>
    <row r="18" spans="1:11" ht="15.75" x14ac:dyDescent="0.25">
      <c r="A18" s="13"/>
      <c r="B18" s="14" t="e">
        <f>VLOOKUP(A18, Boats!A$1:F$144, 2, FALSE)</f>
        <v>#N/A</v>
      </c>
      <c r="C18" s="14" t="e">
        <f>VLOOKUP(A18, Boats!A$1:F$144, 3, FALSE)</f>
        <v>#N/A</v>
      </c>
      <c r="D18" s="14" t="e">
        <f>VLOOKUP(A18, Boats!A$1:F$144, 5, FALSE)</f>
        <v>#N/A</v>
      </c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>IF(F18="DNF", $E$6+1, IF(F18="DNS", $E$6+1, IF(F18="DSQ", $E$6+1, IF(F18="DNC", $E$5+1, RANK(I18, I$10:I$18, 1)))))</f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43" t="s">
        <v>158</v>
      </c>
      <c r="C21" s="7"/>
      <c r="D21" s="11" t="s">
        <v>88</v>
      </c>
      <c r="E21" s="21">
        <f>COUNTA(A26:A34)</f>
        <v>6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>
        <v>6.17</v>
      </c>
      <c r="C22" s="7"/>
      <c r="D22" s="11" t="s">
        <v>89</v>
      </c>
      <c r="E22" s="21">
        <f>E21-COUNTIF(F26:F34, "DNC")</f>
        <v>2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>
        <v>0.79166666666666663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 t="s">
        <v>143</v>
      </c>
      <c r="B26" s="26" t="str">
        <f>VLOOKUP(A26, Boats!A$1:F$144, 2, FALSE)</f>
        <v>Andrea Hill</v>
      </c>
      <c r="C26" s="26">
        <f>VLOOKUP(A26, Boats!A$1:F$144, 3, FALSE)</f>
        <v>533</v>
      </c>
      <c r="D26" s="26">
        <f>VLOOKUP(A26, Boats!A$1:F$144, 5, FALSE)</f>
        <v>173</v>
      </c>
      <c r="E26" s="15">
        <v>0.84717592592592583</v>
      </c>
      <c r="F26" s="27"/>
      <c r="G26" s="28">
        <f t="shared" ref="G26:G34" si="3">IF(ISBLANK(E26), "", (E26-B$23) *24*60*60)</f>
        <v>4795.9999999999955</v>
      </c>
      <c r="H26" s="29">
        <f t="shared" ref="H26:H34" si="4">IF(ISBLANK(E26), "", ROUND(B$22*D26, 0))</f>
        <v>1067</v>
      </c>
      <c r="I26" s="28">
        <f t="shared" ref="I26:I34" si="5">IF(ISBLANK(E26),"",G26-H26)</f>
        <v>3728.9999999999955</v>
      </c>
      <c r="J26" s="29">
        <f t="shared" ref="J26:J34" si="6">IF(F26="DNF", $E$22+1, IF(F26="DNS", $E$22+1, IF(F26="DSQ", $E$22+1, IF(F26="DNC", $E$21+1, RANK(I26, I$26:I$34, 1)))))</f>
        <v>2</v>
      </c>
      <c r="K26" s="20"/>
    </row>
    <row r="27" spans="1:11" ht="15.75" x14ac:dyDescent="0.25">
      <c r="A27" s="13" t="s">
        <v>133</v>
      </c>
      <c r="B27" s="26" t="str">
        <f>VLOOKUP(A27, Boats!A$1:F$144, 2, FALSE)</f>
        <v>Jason Allson</v>
      </c>
      <c r="C27" s="26">
        <f>VLOOKUP(A27, Boats!A$1:F$144, 3, FALSE)</f>
        <v>370</v>
      </c>
      <c r="D27" s="26">
        <f>VLOOKUP(A27, Boats!A$1:F$144, 5, FALSE)</f>
        <v>163</v>
      </c>
      <c r="E27" s="15">
        <v>0.84392361111111114</v>
      </c>
      <c r="F27" s="27"/>
      <c r="G27" s="28">
        <f t="shared" si="3"/>
        <v>4515.0000000000055</v>
      </c>
      <c r="H27" s="29">
        <f t="shared" si="4"/>
        <v>1006</v>
      </c>
      <c r="I27" s="28">
        <f t="shared" si="5"/>
        <v>3509.0000000000055</v>
      </c>
      <c r="J27" s="29">
        <f t="shared" si="6"/>
        <v>1</v>
      </c>
      <c r="K27" s="20"/>
    </row>
    <row r="28" spans="1:11" ht="15.75" x14ac:dyDescent="0.25">
      <c r="A28" s="13" t="s">
        <v>145</v>
      </c>
      <c r="B28" s="26" t="str">
        <f>VLOOKUP(A28, Boats!A$1:F$144, 2, FALSE)</f>
        <v>Paul Dezell</v>
      </c>
      <c r="C28" s="26">
        <f>VLOOKUP(A28, Boats!A$1:F$144, 3, FALSE)</f>
        <v>214</v>
      </c>
      <c r="D28" s="26">
        <f>VLOOKUP(A28, Boats!A$1:F$144, 5, FALSE)</f>
        <v>189</v>
      </c>
      <c r="E28" s="27"/>
      <c r="F28" s="15" t="s">
        <v>90</v>
      </c>
      <c r="G28" s="28" t="str">
        <f t="shared" si="3"/>
        <v/>
      </c>
      <c r="H28" s="29" t="str">
        <f t="shared" si="4"/>
        <v/>
      </c>
      <c r="I28" s="28" t="str">
        <f t="shared" si="5"/>
        <v/>
      </c>
      <c r="J28" s="29">
        <f t="shared" si="6"/>
        <v>7</v>
      </c>
      <c r="K28" s="20"/>
    </row>
    <row r="29" spans="1:11" ht="15.75" x14ac:dyDescent="0.25">
      <c r="A29" s="13" t="s">
        <v>57</v>
      </c>
      <c r="B29" s="26" t="str">
        <f>VLOOKUP(A29, Boats!A$1:F$144, 2, FALSE)</f>
        <v>George Mooney</v>
      </c>
      <c r="C29" s="26">
        <f>VLOOKUP(A29, Boats!A$1:F$144, 3, FALSE)</f>
        <v>74023</v>
      </c>
      <c r="D29" s="26">
        <f>VLOOKUP(A29, Boats!A$1:F$144, 5, FALSE)</f>
        <v>192</v>
      </c>
      <c r="E29" s="15"/>
      <c r="F29" s="15" t="s">
        <v>90</v>
      </c>
      <c r="G29" s="28" t="str">
        <f t="shared" si="3"/>
        <v/>
      </c>
      <c r="H29" s="29" t="str">
        <f t="shared" si="4"/>
        <v/>
      </c>
      <c r="I29" s="28" t="str">
        <f t="shared" si="5"/>
        <v/>
      </c>
      <c r="J29" s="29">
        <f t="shared" si="6"/>
        <v>7</v>
      </c>
      <c r="K29" s="20"/>
    </row>
    <row r="30" spans="1:11" ht="15.75" x14ac:dyDescent="0.25">
      <c r="A30" s="13" t="s">
        <v>64</v>
      </c>
      <c r="B30" s="26" t="str">
        <f>VLOOKUP(A30, Boats!A$1:F$144, 2, FALSE)</f>
        <v>John Amyot</v>
      </c>
      <c r="C30" s="26">
        <f>VLOOKUP(A30, Boats!A$1:F$144, 3, FALSE)</f>
        <v>50</v>
      </c>
      <c r="D30" s="26">
        <f>VLOOKUP(A30, Boats!A$1:F$144, 5, FALSE)</f>
        <v>205</v>
      </c>
      <c r="E30" s="15"/>
      <c r="F30" s="15" t="s">
        <v>90</v>
      </c>
      <c r="G30" s="28" t="str">
        <f t="shared" si="3"/>
        <v/>
      </c>
      <c r="H30" s="29" t="str">
        <f t="shared" si="4"/>
        <v/>
      </c>
      <c r="I30" s="28" t="str">
        <f t="shared" si="5"/>
        <v/>
      </c>
      <c r="J30" s="29">
        <f t="shared" si="6"/>
        <v>7</v>
      </c>
      <c r="K30" s="20"/>
    </row>
    <row r="31" spans="1:11" ht="15.75" x14ac:dyDescent="0.25">
      <c r="A31" s="13" t="s">
        <v>91</v>
      </c>
      <c r="B31" s="26" t="str">
        <f>VLOOKUP(A31, Boats!A$1:F$144, 2, FALSE)</f>
        <v>Lothar Bauer</v>
      </c>
      <c r="C31" s="26">
        <f>VLOOKUP(A31, Boats!A$1:F$144, 3, FALSE)</f>
        <v>543</v>
      </c>
      <c r="D31" s="26">
        <f>VLOOKUP(A31, Boats!A$1:F$144, 5, FALSE)</f>
        <v>211</v>
      </c>
      <c r="E31" s="27"/>
      <c r="F31" s="15" t="s">
        <v>90</v>
      </c>
      <c r="G31" s="28" t="str">
        <f t="shared" si="3"/>
        <v/>
      </c>
      <c r="H31" s="29" t="str">
        <f t="shared" si="4"/>
        <v/>
      </c>
      <c r="I31" s="28" t="str">
        <f t="shared" si="5"/>
        <v/>
      </c>
      <c r="J31" s="29">
        <f t="shared" si="6"/>
        <v>7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3"/>
        <v/>
      </c>
      <c r="H32" s="14" t="str">
        <f t="shared" si="4"/>
        <v/>
      </c>
      <c r="I32" s="16" t="str">
        <f t="shared" si="5"/>
        <v/>
      </c>
      <c r="J32" s="14" t="e">
        <f t="shared" si="6"/>
        <v>#VALUE!</v>
      </c>
      <c r="K32" s="20"/>
    </row>
    <row r="33" spans="1:11" ht="15.75" x14ac:dyDescent="0.25">
      <c r="A33" s="25"/>
      <c r="B33" s="26" t="e">
        <f>VLOOKUP(A33, Boats!A$1:F$144, 2, FALSE)</f>
        <v>#N/A</v>
      </c>
      <c r="C33" s="26" t="e">
        <f>VLOOKUP(A33, Boats!A$1:F$144, 3, FALSE)</f>
        <v>#N/A</v>
      </c>
      <c r="D33" s="26" t="e">
        <f>VLOOKUP(A33, Boats!A$1:F$144, 5, FALSE)</f>
        <v>#N/A</v>
      </c>
      <c r="E33" s="27"/>
      <c r="F33" s="27"/>
      <c r="G33" s="28" t="str">
        <f t="shared" si="3"/>
        <v/>
      </c>
      <c r="H33" s="29" t="str">
        <f t="shared" si="4"/>
        <v/>
      </c>
      <c r="I33" s="28" t="str">
        <f t="shared" si="5"/>
        <v/>
      </c>
      <c r="J33" s="29" t="e">
        <f t="shared" si="6"/>
        <v>#VALUE!</v>
      </c>
      <c r="K33" s="20"/>
    </row>
    <row r="34" spans="1:11" ht="15.75" x14ac:dyDescent="0.25">
      <c r="A34" s="13"/>
      <c r="B34" s="14" t="e">
        <f>VLOOKUP(A34, Boats!A$1:F$144, 2, FALSE)</f>
        <v>#N/A</v>
      </c>
      <c r="C34" s="14" t="e">
        <f>VLOOKUP(A34, Boats!A$1:F$144, 3, FALSE)</f>
        <v>#N/A</v>
      </c>
      <c r="D34" s="14" t="e">
        <f>VLOOKUP(A34, Boats!A$1:F$144, 5, FALSE)</f>
        <v>#N/A</v>
      </c>
      <c r="E34" s="15"/>
      <c r="F34" s="15"/>
      <c r="G34" s="16" t="str">
        <f t="shared" si="3"/>
        <v/>
      </c>
      <c r="H34" s="14" t="str">
        <f t="shared" si="4"/>
        <v/>
      </c>
      <c r="I34" s="16" t="str">
        <f t="shared" si="5"/>
        <v/>
      </c>
      <c r="J34" s="14" t="e">
        <f t="shared" si="6"/>
        <v>#VALUE!</v>
      </c>
      <c r="K34" s="20"/>
    </row>
    <row r="36" spans="1:11" ht="18.75" x14ac:dyDescent="0.3">
      <c r="A36" s="4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11"/>
      <c r="B37" s="9" t="s">
        <v>158</v>
      </c>
      <c r="C37" s="7"/>
      <c r="D37" s="11" t="s">
        <v>88</v>
      </c>
      <c r="E37" s="21">
        <f>COUNTA(A42:A52)</f>
        <v>6</v>
      </c>
      <c r="F37" s="7"/>
      <c r="G37" s="7"/>
      <c r="H37" s="7"/>
      <c r="I37" s="7"/>
      <c r="J37" s="7"/>
      <c r="K37" s="7"/>
    </row>
    <row r="38" spans="1:11" x14ac:dyDescent="0.25">
      <c r="A38" s="11" t="s">
        <v>10</v>
      </c>
      <c r="B38" s="40">
        <v>6.17</v>
      </c>
      <c r="C38" s="7"/>
      <c r="D38" s="11" t="s">
        <v>89</v>
      </c>
      <c r="E38" s="21">
        <f>E37-COUNTIF(F42:F52, "DNC")</f>
        <v>4</v>
      </c>
      <c r="F38" s="7"/>
      <c r="G38" s="7"/>
      <c r="H38" s="7"/>
      <c r="I38" s="7"/>
      <c r="J38" s="7"/>
      <c r="K38" s="7"/>
    </row>
    <row r="39" spans="1:11" x14ac:dyDescent="0.25">
      <c r="A39" s="11" t="s">
        <v>11</v>
      </c>
      <c r="B39" s="10">
        <v>0.79513888888888884</v>
      </c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11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s="8" customFormat="1" x14ac:dyDescent="0.25">
      <c r="A41" s="19" t="s">
        <v>0</v>
      </c>
      <c r="B41" s="18" t="s">
        <v>5</v>
      </c>
      <c r="C41" s="18" t="s">
        <v>3</v>
      </c>
      <c r="D41" s="18" t="s">
        <v>7</v>
      </c>
      <c r="E41" s="18" t="s">
        <v>12</v>
      </c>
      <c r="F41" s="18" t="s">
        <v>26</v>
      </c>
      <c r="G41" s="18" t="s">
        <v>28</v>
      </c>
      <c r="H41" s="18" t="s">
        <v>13</v>
      </c>
      <c r="I41" s="18" t="s">
        <v>30</v>
      </c>
      <c r="J41" s="18" t="s">
        <v>15</v>
      </c>
      <c r="K41" s="12" t="s">
        <v>16</v>
      </c>
    </row>
    <row r="42" spans="1:11" ht="15.75" x14ac:dyDescent="0.25">
      <c r="A42" s="13" t="s">
        <v>66</v>
      </c>
      <c r="B42" s="26" t="str">
        <f>VLOOKUP(A42, Boats!A$1:F$144, 2, FALSE)</f>
        <v>Mary Chesnik</v>
      </c>
      <c r="C42" s="26">
        <f>VLOOKUP(A42, Boats!A$1:F$144, 3, FALSE)</f>
        <v>15944</v>
      </c>
      <c r="D42" s="26">
        <f>VLOOKUP(A42, Boats!A$1:F$144, 5, FALSE)</f>
        <v>217</v>
      </c>
      <c r="E42" s="15">
        <v>0.84846064814814814</v>
      </c>
      <c r="F42" s="27"/>
      <c r="G42" s="28">
        <f t="shared" ref="G42:G52" si="7">IF(ISBLANK(E42), "", (E42-B$39) *24*60*60)</f>
        <v>4607.0000000000045</v>
      </c>
      <c r="H42" s="29">
        <f t="shared" ref="H42:H52" si="8">IF(ISBLANK(E42), "", ROUND(B$38*D42, 0))</f>
        <v>1339</v>
      </c>
      <c r="I42" s="28">
        <f t="shared" ref="I42:I52" si="9">IF(ISBLANK(E42),"",G42-H42)</f>
        <v>3268.0000000000045</v>
      </c>
      <c r="J42" s="31">
        <f t="shared" ref="J42:J52" si="10">IF(F42="DNF", $E$38+1, IF(F42="DNS", $E$38+1, IF(F42="DSQ", $E$38+1, IF(F42="DNC", $E$37+1, RANK(I42, I$42:I$52, 1)))))</f>
        <v>1</v>
      </c>
      <c r="K42" s="17"/>
    </row>
    <row r="43" spans="1:11" ht="15.75" x14ac:dyDescent="0.25">
      <c r="A43" s="38" t="s">
        <v>80</v>
      </c>
      <c r="B43" s="34" t="str">
        <f>VLOOKUP(A43, Boats!A$1:F$144, 2, FALSE)</f>
        <v>Bernard Wolter</v>
      </c>
      <c r="C43" s="34">
        <f>VLOOKUP(A43, Boats!A$1:F$144, 3, FALSE)</f>
        <v>99</v>
      </c>
      <c r="D43" s="34">
        <f>VLOOKUP(A43, Boats!A$1:F$144, 5, FALSE)</f>
        <v>237</v>
      </c>
      <c r="E43" s="36">
        <v>0.85313657407407406</v>
      </c>
      <c r="F43" s="36"/>
      <c r="G43" s="37">
        <f t="shared" si="7"/>
        <v>5011.0000000000036</v>
      </c>
      <c r="H43" s="35">
        <f t="shared" si="8"/>
        <v>1462</v>
      </c>
      <c r="I43" s="37">
        <f t="shared" si="9"/>
        <v>3549.0000000000036</v>
      </c>
      <c r="J43" s="42">
        <f t="shared" si="10"/>
        <v>2</v>
      </c>
      <c r="K43" s="17"/>
    </row>
    <row r="44" spans="1:11" ht="15.75" x14ac:dyDescent="0.25">
      <c r="A44" s="13" t="s">
        <v>95</v>
      </c>
      <c r="B44" s="14" t="str">
        <f>VLOOKUP(A44, Boats!A$1:F$144, 2, FALSE)</f>
        <v>Zane Handysides</v>
      </c>
      <c r="C44" s="14">
        <f>VLOOKUP(A44, Boats!A$1:F$144, 3, FALSE)</f>
        <v>5988</v>
      </c>
      <c r="D44" s="14">
        <f>VLOOKUP(A44, Boats!A$1:F$144, 5, FALSE)</f>
        <v>229</v>
      </c>
      <c r="E44" s="15">
        <v>0.85333333333333339</v>
      </c>
      <c r="F44" s="15"/>
      <c r="G44" s="16">
        <f t="shared" si="7"/>
        <v>5028.0000000000091</v>
      </c>
      <c r="H44" s="14">
        <f t="shared" si="8"/>
        <v>1413</v>
      </c>
      <c r="I44" s="16">
        <f t="shared" si="9"/>
        <v>3615.0000000000091</v>
      </c>
      <c r="J44" s="24">
        <f t="shared" si="10"/>
        <v>3</v>
      </c>
      <c r="K44" s="20"/>
    </row>
    <row r="45" spans="1:11" ht="15.75" x14ac:dyDescent="0.25">
      <c r="A45" s="13" t="s">
        <v>74</v>
      </c>
      <c r="B45" s="14" t="str">
        <f>VLOOKUP(A45, Boats!A$1:F$144, 2, FALSE)</f>
        <v>Chris Wysynski</v>
      </c>
      <c r="C45" s="14">
        <f>VLOOKUP(A45, Boats!A$1:F$144, 3, FALSE)</f>
        <v>68</v>
      </c>
      <c r="D45" s="14">
        <f>VLOOKUP(A45, Boats!A$1:F$144, 5, FALSE)</f>
        <v>229</v>
      </c>
      <c r="E45" s="15">
        <v>0.85392361111111104</v>
      </c>
      <c r="F45" s="15"/>
      <c r="G45" s="16">
        <f t="shared" si="7"/>
        <v>5078.9999999999982</v>
      </c>
      <c r="H45" s="14">
        <f t="shared" si="8"/>
        <v>1413</v>
      </c>
      <c r="I45" s="16">
        <f t="shared" si="9"/>
        <v>3665.9999999999982</v>
      </c>
      <c r="J45" s="24">
        <f t="shared" si="10"/>
        <v>4</v>
      </c>
      <c r="K45" s="20"/>
    </row>
    <row r="46" spans="1:11" ht="15.75" x14ac:dyDescent="0.25">
      <c r="A46" s="13" t="s">
        <v>124</v>
      </c>
      <c r="B46" s="26" t="str">
        <f>VLOOKUP(A46, Boats!A$1:F$144, 2, FALSE)</f>
        <v>Walter Argent</v>
      </c>
      <c r="C46" s="26">
        <f>VLOOKUP(A46, Boats!A$1:F$144, 3, FALSE)</f>
        <v>15901</v>
      </c>
      <c r="D46" s="26">
        <f>VLOOKUP(A46, Boats!A$1:F$144, 5, FALSE)</f>
        <v>229</v>
      </c>
      <c r="E46" s="15"/>
      <c r="F46" s="27" t="s">
        <v>90</v>
      </c>
      <c r="G46" s="28" t="str">
        <f t="shared" si="7"/>
        <v/>
      </c>
      <c r="H46" s="29" t="str">
        <f t="shared" si="8"/>
        <v/>
      </c>
      <c r="I46" s="28" t="str">
        <f t="shared" si="9"/>
        <v/>
      </c>
      <c r="J46" s="48">
        <f t="shared" si="10"/>
        <v>7</v>
      </c>
      <c r="K46" s="20"/>
    </row>
    <row r="47" spans="1:11" ht="15.75" x14ac:dyDescent="0.25">
      <c r="A47" s="13" t="s">
        <v>117</v>
      </c>
      <c r="B47" s="14" t="str">
        <f>VLOOKUP(A47, Boats!A$1:F$144, 2, FALSE)</f>
        <v>MJ Hutchinson</v>
      </c>
      <c r="C47" s="14">
        <f>VLOOKUP(A47, Boats!A$1:F$144, 3, FALSE)</f>
        <v>178</v>
      </c>
      <c r="D47" s="14">
        <f>VLOOKUP(A47, Boats!A$1:F$144, 5, FALSE)</f>
        <v>246</v>
      </c>
      <c r="E47" s="15"/>
      <c r="F47" s="15" t="s">
        <v>90</v>
      </c>
      <c r="G47" s="16" t="str">
        <f t="shared" si="7"/>
        <v/>
      </c>
      <c r="H47" s="14" t="str">
        <f t="shared" si="8"/>
        <v/>
      </c>
      <c r="I47" s="16" t="str">
        <f t="shared" si="9"/>
        <v/>
      </c>
      <c r="J47" s="32">
        <f t="shared" si="10"/>
        <v>7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 t="shared" si="7"/>
        <v/>
      </c>
      <c r="H48" s="14" t="str">
        <f t="shared" si="8"/>
        <v/>
      </c>
      <c r="I48" s="16" t="str">
        <f t="shared" si="9"/>
        <v/>
      </c>
      <c r="J48" s="24" t="e">
        <f t="shared" si="10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5, FALSE)</f>
        <v>#N/A</v>
      </c>
      <c r="E49" s="15"/>
      <c r="F49" s="15"/>
      <c r="G49" s="16" t="str">
        <f t="shared" si="7"/>
        <v/>
      </c>
      <c r="H49" s="14" t="str">
        <f t="shared" si="8"/>
        <v/>
      </c>
      <c r="I49" s="16" t="str">
        <f t="shared" si="9"/>
        <v/>
      </c>
      <c r="J49" s="24" t="e">
        <f t="shared" si="10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5, FALSE)</f>
        <v>#N/A</v>
      </c>
      <c r="E50" s="15"/>
      <c r="F50" s="15"/>
      <c r="G50" s="16" t="str">
        <f t="shared" si="7"/>
        <v/>
      </c>
      <c r="H50" s="14" t="str">
        <f t="shared" si="8"/>
        <v/>
      </c>
      <c r="I50" s="16" t="str">
        <f t="shared" si="9"/>
        <v/>
      </c>
      <c r="J50" s="24" t="e">
        <f t="shared" si="10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5, FALSE)</f>
        <v>#N/A</v>
      </c>
      <c r="E51" s="15"/>
      <c r="F51" s="15"/>
      <c r="G51" s="16" t="str">
        <f t="shared" si="7"/>
        <v/>
      </c>
      <c r="H51" s="14" t="str">
        <f t="shared" si="8"/>
        <v/>
      </c>
      <c r="I51" s="16" t="str">
        <f t="shared" si="9"/>
        <v/>
      </c>
      <c r="J51" s="24" t="e">
        <f t="shared" si="10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5, FALSE)</f>
        <v>#N/A</v>
      </c>
      <c r="E52" s="15"/>
      <c r="F52" s="15"/>
      <c r="G52" s="16" t="str">
        <f t="shared" si="7"/>
        <v/>
      </c>
      <c r="H52" s="14" t="str">
        <f t="shared" si="8"/>
        <v/>
      </c>
      <c r="I52" s="16" t="str">
        <f t="shared" si="9"/>
        <v/>
      </c>
      <c r="J52" s="24" t="e">
        <f t="shared" si="10"/>
        <v>#VALUE!</v>
      </c>
      <c r="K52" s="20"/>
    </row>
  </sheetData>
  <sheetProtection insertRows="0" deleteRows="0"/>
  <conditionalFormatting sqref="A28:J29 F10:J13 A26:D27 F26:J27 A31:J34 A30:D30 F30:J30 A47:J52 A42:D46 F42:J46 A16:J18 A10:D13">
    <cfRule type="expression" dxfId="2367" priority="49">
      <formula>NOT(ISBLANK($F10))</formula>
    </cfRule>
    <cfRule type="expression" dxfId="2366" priority="50">
      <formula>$J10=3</formula>
    </cfRule>
    <cfRule type="expression" dxfId="2365" priority="51">
      <formula>$J10=2</formula>
    </cfRule>
    <cfRule type="expression" dxfId="2364" priority="52">
      <formula>$J10=1</formula>
    </cfRule>
  </conditionalFormatting>
  <conditionalFormatting sqref="E11">
    <cfRule type="expression" dxfId="2363" priority="45">
      <formula>NOT(ISBLANK($F11))</formula>
    </cfRule>
    <cfRule type="expression" dxfId="2362" priority="46">
      <formula>$J11=3</formula>
    </cfRule>
    <cfRule type="expression" dxfId="2361" priority="47">
      <formula>$J11=2</formula>
    </cfRule>
    <cfRule type="expression" dxfId="2360" priority="48">
      <formula>$J11=1</formula>
    </cfRule>
  </conditionalFormatting>
  <conditionalFormatting sqref="E10">
    <cfRule type="expression" dxfId="2359" priority="41">
      <formula>NOT(ISBLANK($F10))</formula>
    </cfRule>
    <cfRule type="expression" dxfId="2358" priority="42">
      <formula>$J10=3</formula>
    </cfRule>
    <cfRule type="expression" dxfId="2357" priority="43">
      <formula>$J10=2</formula>
    </cfRule>
    <cfRule type="expression" dxfId="2356" priority="44">
      <formula>$J10=1</formula>
    </cfRule>
  </conditionalFormatting>
  <conditionalFormatting sqref="E12">
    <cfRule type="expression" dxfId="2355" priority="33">
      <formula>NOT(ISBLANK($F12))</formula>
    </cfRule>
    <cfRule type="expression" dxfId="2354" priority="34">
      <formula>$J12=3</formula>
    </cfRule>
    <cfRule type="expression" dxfId="2353" priority="35">
      <formula>$J12=2</formula>
    </cfRule>
    <cfRule type="expression" dxfId="2352" priority="36">
      <formula>$J12=1</formula>
    </cfRule>
  </conditionalFormatting>
  <conditionalFormatting sqref="E13">
    <cfRule type="expression" dxfId="2351" priority="29">
      <formula>NOT(ISBLANK($F13))</formula>
    </cfRule>
    <cfRule type="expression" dxfId="2350" priority="30">
      <formula>$J13=3</formula>
    </cfRule>
    <cfRule type="expression" dxfId="2349" priority="31">
      <formula>$J13=2</formula>
    </cfRule>
    <cfRule type="expression" dxfId="2348" priority="32">
      <formula>$J13=1</formula>
    </cfRule>
  </conditionalFormatting>
  <conditionalFormatting sqref="E26:E27">
    <cfRule type="expression" dxfId="2347" priority="25">
      <formula>NOT(ISBLANK($F26))</formula>
    </cfRule>
    <cfRule type="expression" dxfId="2346" priority="26">
      <formula>$J26=3</formula>
    </cfRule>
    <cfRule type="expression" dxfId="2345" priority="27">
      <formula>$J26=2</formula>
    </cfRule>
    <cfRule type="expression" dxfId="2344" priority="28">
      <formula>$J26=1</formula>
    </cfRule>
  </conditionalFormatting>
  <conditionalFormatting sqref="E30">
    <cfRule type="expression" dxfId="2343" priority="21">
      <formula>NOT(ISBLANK($F30))</formula>
    </cfRule>
    <cfRule type="expression" dxfId="2342" priority="22">
      <formula>$J30=3</formula>
    </cfRule>
    <cfRule type="expression" dxfId="2341" priority="23">
      <formula>$J30=2</formula>
    </cfRule>
    <cfRule type="expression" dxfId="2340" priority="24">
      <formula>$J30=1</formula>
    </cfRule>
  </conditionalFormatting>
  <conditionalFormatting sqref="E45">
    <cfRule type="expression" dxfId="2339" priority="17">
      <formula>NOT(ISBLANK($F45))</formula>
    </cfRule>
    <cfRule type="expression" dxfId="2338" priority="18">
      <formula>$J45=3</formula>
    </cfRule>
    <cfRule type="expression" dxfId="2337" priority="19">
      <formula>$J45=2</formula>
    </cfRule>
    <cfRule type="expression" dxfId="2336" priority="20">
      <formula>$J45=1</formula>
    </cfRule>
  </conditionalFormatting>
  <conditionalFormatting sqref="E43">
    <cfRule type="expression" dxfId="2335" priority="13">
      <formula>NOT(ISBLANK($F43))</formula>
    </cfRule>
    <cfRule type="expression" dxfId="2334" priority="14">
      <formula>$J43=3</formula>
    </cfRule>
    <cfRule type="expression" dxfId="2333" priority="15">
      <formula>$J43=2</formula>
    </cfRule>
    <cfRule type="expression" dxfId="2332" priority="16">
      <formula>$J43=1</formula>
    </cfRule>
  </conditionalFormatting>
  <conditionalFormatting sqref="E42">
    <cfRule type="expression" dxfId="2331" priority="9">
      <formula>NOT(ISBLANK($F42))</formula>
    </cfRule>
    <cfRule type="expression" dxfId="2330" priority="10">
      <formula>$J42=3</formula>
    </cfRule>
    <cfRule type="expression" dxfId="2329" priority="11">
      <formula>$J42=2</formula>
    </cfRule>
    <cfRule type="expression" dxfId="2328" priority="12">
      <formula>$J42=1</formula>
    </cfRule>
  </conditionalFormatting>
  <conditionalFormatting sqref="E44">
    <cfRule type="expression" dxfId="2327" priority="5">
      <formula>NOT(ISBLANK($F44))</formula>
    </cfRule>
    <cfRule type="expression" dxfId="2326" priority="6">
      <formula>$J44=3</formula>
    </cfRule>
    <cfRule type="expression" dxfId="2325" priority="7">
      <formula>$J44=2</formula>
    </cfRule>
    <cfRule type="expression" dxfId="2324" priority="8">
      <formula>$J44=1</formula>
    </cfRule>
  </conditionalFormatting>
  <conditionalFormatting sqref="E46">
    <cfRule type="expression" dxfId="2323" priority="1">
      <formula>NOT(ISBLANK($F46))</formula>
    </cfRule>
    <cfRule type="expression" dxfId="2322" priority="2">
      <formula>$J46=3</formula>
    </cfRule>
    <cfRule type="expression" dxfId="2321" priority="3">
      <formula>$J46=2</formula>
    </cfRule>
    <cfRule type="expression" dxfId="2320" priority="4">
      <formula>$J46=1</formula>
    </cfRule>
  </conditionalFormatting>
  <conditionalFormatting sqref="F14">
    <cfRule type="expression" dxfId="2319" priority="57">
      <formula>NOT(ISBLANK($F14))</formula>
    </cfRule>
    <cfRule type="expression" dxfId="2318" priority="58">
      <formula>$J15=3</formula>
    </cfRule>
    <cfRule type="expression" dxfId="2317" priority="59">
      <formula>$J15=2</formula>
    </cfRule>
    <cfRule type="expression" dxfId="2316" priority="60">
      <formula>$J15=1</formula>
    </cfRule>
  </conditionalFormatting>
  <conditionalFormatting sqref="A15:E15 F14 G15:J15">
    <cfRule type="expression" dxfId="2315" priority="61">
      <formula>NOT(ISBLANK($F13))</formula>
    </cfRule>
    <cfRule type="expression" dxfId="2314" priority="62">
      <formula>$J14=3</formula>
    </cfRule>
    <cfRule type="expression" dxfId="2313" priority="63">
      <formula>$J14=2</formula>
    </cfRule>
    <cfRule type="expression" dxfId="2312" priority="64">
      <formula>$J14=1</formula>
    </cfRule>
  </conditionalFormatting>
  <conditionalFormatting sqref="G14:J14 A14:E14">
    <cfRule type="expression" dxfId="2311" priority="73">
      <formula>NOT(ISBLANK(#REF!))</formula>
    </cfRule>
    <cfRule type="expression" dxfId="2310" priority="74">
      <formula>$J14=3</formula>
    </cfRule>
    <cfRule type="expression" dxfId="2309" priority="75">
      <formula>$J14=2</formula>
    </cfRule>
    <cfRule type="expression" dxfId="2308" priority="76">
      <formula>$J14=1</formula>
    </cfRule>
  </conditionalFormatting>
  <dataValidations count="1">
    <dataValidation type="list" allowBlank="1" showInputMessage="1" showErrorMessage="1" sqref="A26:A34 A10:A18 A42:A52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F42:F52 F26:F34 F10:F14 F16:F18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2"/>
  <sheetViews>
    <sheetView zoomScaleNormal="100" workbookViewId="0">
      <selection activeCell="A17" sqref="A17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25</v>
      </c>
    </row>
    <row r="2" spans="1:11" ht="18.75" x14ac:dyDescent="0.3">
      <c r="A2" s="2" t="s">
        <v>96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/>
      <c r="C5" s="7"/>
      <c r="D5" s="11" t="s">
        <v>88</v>
      </c>
      <c r="E5" s="23">
        <f>COUNTA(A10:A20)</f>
        <v>3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/>
      <c r="C6" s="7"/>
      <c r="D6" s="11" t="s">
        <v>89</v>
      </c>
      <c r="E6" s="23">
        <f>E5-COUNTIF(F10:F20, "DNC")</f>
        <v>3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/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ht="15.75" x14ac:dyDescent="0.25">
      <c r="A10" s="13" t="s">
        <v>4</v>
      </c>
      <c r="B10" s="14" t="str">
        <f>VLOOKUP(A10, Boats!A$1:F$144, 2, FALSE)</f>
        <v>Dennis Hendel</v>
      </c>
      <c r="C10" s="14" t="s">
        <v>29</v>
      </c>
      <c r="D10" s="14">
        <f>VLOOKUP(A10, Boats!A$1:F$144, 6, FALSE)</f>
        <v>126</v>
      </c>
      <c r="E10" s="15">
        <v>0.66081018518518519</v>
      </c>
      <c r="F10" s="15"/>
      <c r="G10" s="16">
        <f t="shared" ref="G10:G20" si="0">IF(ISBLANK(E10), "", (E10-B$7) *24*60*60)</f>
        <v>57094</v>
      </c>
      <c r="H10" s="14">
        <f t="shared" ref="H10:H20" si="1">IF(ISBLANK(E10), "", ROUND(B$6*D10, 0))</f>
        <v>0</v>
      </c>
      <c r="I10" s="16">
        <f t="shared" ref="I10:I20" si="2">IF(ISBLANK(E10),"",G10-H10)</f>
        <v>57094</v>
      </c>
      <c r="J10" s="14">
        <f t="shared" ref="J10:J20" si="3">IF(F10="DNF", $E$6+1, IF(F10="DNS", $E$6+1, IF(F10="DSQ", $E$6+1, IF(F10="DNC", $E$5+1, RANK(I10, I$10:I$20, 1)))))</f>
        <v>1</v>
      </c>
      <c r="K10" s="17"/>
    </row>
    <row r="11" spans="1:11" ht="15.75" x14ac:dyDescent="0.25">
      <c r="A11" s="38" t="s">
        <v>39</v>
      </c>
      <c r="B11" s="34" t="str">
        <f>VLOOKUP(A11, Boats!A$1:F$144, 2, FALSE)</f>
        <v>Andy Kozieradzki</v>
      </c>
      <c r="C11" s="34">
        <f>VLOOKUP(A11, Boats!A$1:F$144, 3, FALSE)</f>
        <v>30578</v>
      </c>
      <c r="D11" s="35">
        <f>VLOOKUP(A11, Boats!A$1:F$144, 6, FALSE)</f>
        <v>126</v>
      </c>
      <c r="E11" s="36">
        <v>0.66402777777777777</v>
      </c>
      <c r="F11" s="36"/>
      <c r="G11" s="37">
        <f>IF(ISBLANK(E11), "", (E11-B$7) *24*60*60)</f>
        <v>57372</v>
      </c>
      <c r="H11" s="34">
        <f>IF(ISBLANK(E11), "", ROUND(B$6*D11, 0))</f>
        <v>0</v>
      </c>
      <c r="I11" s="37">
        <f>IF(ISBLANK(E11),"",G11-H11)</f>
        <v>57372</v>
      </c>
      <c r="J11" s="35">
        <f t="shared" si="3"/>
        <v>2</v>
      </c>
      <c r="K11" s="20"/>
    </row>
    <row r="12" spans="1:11" ht="15.75" x14ac:dyDescent="0.25">
      <c r="A12" s="13" t="s">
        <v>112</v>
      </c>
      <c r="B12" s="14" t="str">
        <f>VLOOKUP(A12, Boats!A$1:F$144, 2, FALSE)</f>
        <v>Maciek Konkolowicz</v>
      </c>
      <c r="C12" s="14" t="str">
        <f>VLOOKUP(A12, Boats!A$1:F$144, 3, FALSE)</f>
        <v>KC 9</v>
      </c>
      <c r="D12" s="14">
        <f>VLOOKUP(A12, Boats!A$1:F$144, 6, FALSE)</f>
        <v>129</v>
      </c>
      <c r="E12" s="15">
        <v>0.67292824074074076</v>
      </c>
      <c r="F12" s="15"/>
      <c r="G12" s="16">
        <f t="shared" si="0"/>
        <v>58141</v>
      </c>
      <c r="H12" s="14">
        <f t="shared" si="1"/>
        <v>0</v>
      </c>
      <c r="I12" s="16">
        <f t="shared" si="2"/>
        <v>58141</v>
      </c>
      <c r="J12" s="22">
        <f t="shared" si="3"/>
        <v>3</v>
      </c>
      <c r="K12" s="20"/>
    </row>
    <row r="13" spans="1:11" ht="15.75" x14ac:dyDescent="0.25">
      <c r="A13" s="13"/>
      <c r="B13" s="26" t="e">
        <f>VLOOKUP(A13, Boats!A$1:F$144, 2, FALSE)</f>
        <v>#N/A</v>
      </c>
      <c r="C13" s="26" t="e">
        <f>VLOOKUP(A13, Boats!A$1:F$144, 3, FALSE)</f>
        <v>#N/A</v>
      </c>
      <c r="D13" s="29" t="e">
        <f>VLOOKUP(A13, Boats!A$1:F$144, 6, FALSE)</f>
        <v>#N/A</v>
      </c>
      <c r="E13" s="27"/>
      <c r="F13" s="27"/>
      <c r="G13" s="28" t="str">
        <f t="shared" si="0"/>
        <v/>
      </c>
      <c r="H13" s="26" t="str">
        <f t="shared" si="1"/>
        <v/>
      </c>
      <c r="I13" s="28" t="str">
        <f t="shared" si="2"/>
        <v/>
      </c>
      <c r="J13" s="29" t="e">
        <f t="shared" si="3"/>
        <v>#VALUE!</v>
      </c>
      <c r="K13" s="20"/>
    </row>
    <row r="14" spans="1:11" ht="15.75" x14ac:dyDescent="0.25">
      <c r="A14" s="13"/>
      <c r="B14" s="14" t="e">
        <f>VLOOKUP(A14, Boats!A$1:F$144, 2, FALSE)</f>
        <v>#N/A</v>
      </c>
      <c r="C14" s="14" t="e">
        <f>VLOOKUP(A14, Boats!A$1:F$144, 3, FALSE)</f>
        <v>#N/A</v>
      </c>
      <c r="D14" s="22" t="e">
        <f>VLOOKUP(A14, Boats!A$1:F$144, 6, FALSE)</f>
        <v>#N/A</v>
      </c>
      <c r="E14" s="15"/>
      <c r="F14" s="15"/>
      <c r="G14" s="16" t="str">
        <f t="shared" si="0"/>
        <v/>
      </c>
      <c r="H14" s="14" t="str">
        <f t="shared" si="1"/>
        <v/>
      </c>
      <c r="I14" s="16" t="str">
        <f t="shared" si="2"/>
        <v/>
      </c>
      <c r="J14" s="22" t="e">
        <f t="shared" si="3"/>
        <v>#VALUE!</v>
      </c>
      <c r="K14" s="20"/>
    </row>
    <row r="15" spans="1:11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1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1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</row>
    <row r="18" spans="1:11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1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1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1" ht="14.25" customHeight="1" x14ac:dyDescent="0.25"/>
    <row r="22" spans="1:11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11" t="s">
        <v>14</v>
      </c>
      <c r="B23" s="9"/>
      <c r="C23" s="7"/>
      <c r="D23" s="11" t="s">
        <v>88</v>
      </c>
      <c r="E23" s="23">
        <f>COUNTA(A28:A35)</f>
        <v>3</v>
      </c>
      <c r="F23" s="7"/>
      <c r="G23" s="7"/>
      <c r="H23" s="7"/>
      <c r="I23" s="7"/>
      <c r="J23" s="7"/>
      <c r="K23" s="7"/>
    </row>
    <row r="24" spans="1:11" x14ac:dyDescent="0.25">
      <c r="A24" s="11" t="s">
        <v>10</v>
      </c>
      <c r="B24" s="6"/>
      <c r="C24" s="7"/>
      <c r="D24" s="11" t="s">
        <v>89</v>
      </c>
      <c r="E24" s="23">
        <f>E23-COUNTIF(F28:F35, "DNC")</f>
        <v>3</v>
      </c>
      <c r="F24" s="7"/>
      <c r="G24" s="7"/>
      <c r="H24" s="7"/>
      <c r="I24" s="7"/>
      <c r="J24" s="7"/>
      <c r="K24" s="7"/>
    </row>
    <row r="25" spans="1:11" x14ac:dyDescent="0.25">
      <c r="A25" s="11" t="s">
        <v>11</v>
      </c>
      <c r="B25" s="10">
        <v>0.58888888888888891</v>
      </c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1" ht="15.75" x14ac:dyDescent="0.25">
      <c r="A28" s="13"/>
      <c r="B28" s="26" t="e">
        <f>VLOOKUP(A28, Boats!A$1:F$144, 2, FALSE)</f>
        <v>#N/A</v>
      </c>
      <c r="C28" s="26" t="e">
        <f>VLOOKUP(A28, Boats!A$1:F$144, 3, FALSE)</f>
        <v>#N/A</v>
      </c>
      <c r="D28" s="29" t="e">
        <f>VLOOKUP(A28, Boats!A$1:F$144, 6, FALSE)</f>
        <v>#N/A</v>
      </c>
      <c r="E28" s="36"/>
      <c r="F28" s="27"/>
      <c r="G28" s="28" t="str">
        <f t="shared" ref="G28:G35" si="4">IF(ISBLANK(E28), "", (E28-B$25) *24*60*60)</f>
        <v/>
      </c>
      <c r="H28" s="29" t="str">
        <f t="shared" ref="H28:H35" si="5">IF(ISBLANK(E28), "", ROUND(B$24*D28, 0))</f>
        <v/>
      </c>
      <c r="I28" s="28" t="str">
        <f t="shared" ref="I28:I35" si="6">IF(ISBLANK(E28),"",G28-H28)</f>
        <v/>
      </c>
      <c r="J28" s="29" t="e">
        <f t="shared" ref="J28:J35" si="7">IF(F28="DNF", $E$24+1, IF(F28="DNS", $E$24+1, IF(F28="DSQ", $E$24+1, IF(F28="DNC", $E$23+1, RANK(I28, I$28:I$35, 1)))))</f>
        <v>#VALUE!</v>
      </c>
      <c r="K28" s="17"/>
    </row>
    <row r="29" spans="1:11" ht="15.75" x14ac:dyDescent="0.25">
      <c r="A29" s="13"/>
      <c r="B29" s="26" t="e">
        <f>VLOOKUP(A29, Boats!A$1:F$144, 2, FALSE)</f>
        <v>#N/A</v>
      </c>
      <c r="C29" s="26" t="e">
        <f>VLOOKUP(A29, Boats!A$1:F$144, 3, FALSE)</f>
        <v>#N/A</v>
      </c>
      <c r="D29" s="29" t="e">
        <f>VLOOKUP(A29, Boats!A$1:F$144, 6, FALSE)</f>
        <v>#N/A</v>
      </c>
      <c r="E29" s="27"/>
      <c r="F29" s="27"/>
      <c r="G29" s="28" t="str">
        <f t="shared" si="4"/>
        <v/>
      </c>
      <c r="H29" s="29" t="str">
        <f t="shared" si="5"/>
        <v/>
      </c>
      <c r="I29" s="28" t="str">
        <f t="shared" si="6"/>
        <v/>
      </c>
      <c r="J29" s="29" t="e">
        <f t="shared" si="7"/>
        <v>#VALUE!</v>
      </c>
      <c r="K29" s="20"/>
    </row>
    <row r="30" spans="1:11" ht="15.75" x14ac:dyDescent="0.25">
      <c r="A30" s="13" t="s">
        <v>116</v>
      </c>
      <c r="B30" s="14" t="str">
        <f>VLOOKUP(A30, Boats!A$1:F$144, 2, FALSE)</f>
        <v>John Vandereerden</v>
      </c>
      <c r="C30" s="14">
        <f>VLOOKUP(A30, Boats!A$1:F$144, 3, FALSE)</f>
        <v>24108</v>
      </c>
      <c r="D30" s="14">
        <f>VLOOKUP(A30, Boats!A$1:F$144, 6, FALSE)</f>
        <v>135</v>
      </c>
      <c r="E30" s="15">
        <v>0.67524305555555564</v>
      </c>
      <c r="F30" s="15"/>
      <c r="G30" s="16">
        <f t="shared" si="4"/>
        <v>7461.0000000000055</v>
      </c>
      <c r="H30" s="14">
        <f t="shared" si="5"/>
        <v>0</v>
      </c>
      <c r="I30" s="16">
        <f t="shared" si="6"/>
        <v>7461.0000000000055</v>
      </c>
      <c r="J30" s="14">
        <f t="shared" si="7"/>
        <v>1</v>
      </c>
      <c r="K30" s="20"/>
    </row>
    <row r="31" spans="1:11" ht="15.75" x14ac:dyDescent="0.25">
      <c r="A31" s="13" t="s">
        <v>70</v>
      </c>
      <c r="B31" s="14" t="str">
        <f>VLOOKUP(A31, Boats!A$1:F$144, 2, FALSE)</f>
        <v>Jon Rae</v>
      </c>
      <c r="C31" s="14">
        <f>VLOOKUP(A31, Boats!A$1:F$144, 3, FALSE)</f>
        <v>54149</v>
      </c>
      <c r="D31" s="14">
        <f>VLOOKUP(A31, Boats!A$1:F$144, 6, FALSE)</f>
        <v>207</v>
      </c>
      <c r="E31" s="15">
        <v>0.70001157407407411</v>
      </c>
      <c r="F31" s="15"/>
      <c r="G31" s="16">
        <f t="shared" si="4"/>
        <v>9601</v>
      </c>
      <c r="H31" s="14">
        <f t="shared" si="5"/>
        <v>0</v>
      </c>
      <c r="I31" s="16">
        <f t="shared" si="6"/>
        <v>9601</v>
      </c>
      <c r="J31" s="14">
        <f t="shared" si="7"/>
        <v>3</v>
      </c>
      <c r="K31" s="20"/>
    </row>
    <row r="32" spans="1:11" ht="15.75" x14ac:dyDescent="0.25">
      <c r="A32" s="13" t="s">
        <v>80</v>
      </c>
      <c r="B32" s="14" t="str">
        <f>VLOOKUP(A32, Boats!A$1:F$144, 2, FALSE)</f>
        <v>Bernard Wolter</v>
      </c>
      <c r="C32" s="14">
        <f>VLOOKUP(A32, Boats!A$1:F$144, 3, FALSE)</f>
        <v>99</v>
      </c>
      <c r="D32" s="14">
        <f>VLOOKUP(A32, Boats!A$1:F$144, 6, FALSE)</f>
        <v>231</v>
      </c>
      <c r="E32" s="15">
        <v>0.68402777777777779</v>
      </c>
      <c r="F32" s="15"/>
      <c r="G32" s="16">
        <f t="shared" si="4"/>
        <v>8220</v>
      </c>
      <c r="H32" s="14">
        <f t="shared" si="5"/>
        <v>0</v>
      </c>
      <c r="I32" s="16">
        <f t="shared" si="6"/>
        <v>8220</v>
      </c>
      <c r="J32" s="14">
        <f t="shared" si="7"/>
        <v>2</v>
      </c>
      <c r="K32" s="20"/>
    </row>
    <row r="33" spans="1:11" ht="15.75" x14ac:dyDescent="0.25">
      <c r="A33" s="13"/>
      <c r="B33" s="14" t="e">
        <f>VLOOKUP(A33, Boats!A$1:F$144, 2, FALSE)</f>
        <v>#N/A</v>
      </c>
      <c r="C33" s="14" t="e">
        <f>VLOOKUP(A33, Boats!A$1:F$144, 3, FALSE)</f>
        <v>#N/A</v>
      </c>
      <c r="D33" s="14" t="e">
        <f>VLOOKUP(A33, Boats!A$1:F$144, 6, FALSE)</f>
        <v>#N/A</v>
      </c>
      <c r="E33" s="15"/>
      <c r="F33" s="15"/>
      <c r="G33" s="16" t="str">
        <f t="shared" si="4"/>
        <v/>
      </c>
      <c r="H33" s="14" t="str">
        <f t="shared" si="5"/>
        <v/>
      </c>
      <c r="I33" s="16" t="str">
        <f t="shared" si="6"/>
        <v/>
      </c>
      <c r="J33" s="14" t="e">
        <f t="shared" si="7"/>
        <v>#VALUE!</v>
      </c>
      <c r="K33" s="20"/>
    </row>
    <row r="34" spans="1:11" ht="15.75" x14ac:dyDescent="0.25">
      <c r="A34" s="38"/>
      <c r="B34" s="34" t="e">
        <f>VLOOKUP(A34, Boats!A$1:F$144, 2, FALSE)</f>
        <v>#N/A</v>
      </c>
      <c r="C34" s="34" t="e">
        <f>VLOOKUP(A34, Boats!A$1:F$144, 3, FALSE)</f>
        <v>#N/A</v>
      </c>
      <c r="D34" s="35" t="e">
        <f>VLOOKUP(A34, Boats!A$1:F$144, 6, FALSE)</f>
        <v>#N/A</v>
      </c>
      <c r="E34" s="36"/>
      <c r="F34" s="36"/>
      <c r="G34" s="37" t="str">
        <f>IF(ISBLANK(E34), "", (E34-B$25) *24*60*60)</f>
        <v/>
      </c>
      <c r="H34" s="35" t="str">
        <f>IF(ISBLANK(E34), "", ROUND(B$24*D34, 0))</f>
        <v/>
      </c>
      <c r="I34" s="37" t="str">
        <f>IF(ISBLANK(E34),"",G34-H34)</f>
        <v/>
      </c>
      <c r="J34" s="35" t="e">
        <f>IF(F34="DNF", $E$24+1, IF(F34="DNS", $E$24+1, IF(F34="DSQ", $E$24+1, IF(F34="DNC", $E$23+1, RANK(I34, I$28:I$35, 1)))))</f>
        <v>#VALUE!</v>
      </c>
      <c r="K34" s="20"/>
    </row>
    <row r="35" spans="1:11" ht="15.75" x14ac:dyDescent="0.25">
      <c r="A35" s="13"/>
      <c r="B35" s="14" t="e">
        <f>VLOOKUP(A35, Boats!A$1:F$144, 2, FALSE)</f>
        <v>#N/A</v>
      </c>
      <c r="C35" s="14" t="e">
        <f>VLOOKUP(A35, Boats!A$1:F$144, 3, FALSE)</f>
        <v>#N/A</v>
      </c>
      <c r="D35" s="14">
        <v>138</v>
      </c>
      <c r="E35" s="15"/>
      <c r="F35" s="15"/>
      <c r="G35" s="16" t="str">
        <f t="shared" si="4"/>
        <v/>
      </c>
      <c r="H35" s="14" t="str">
        <f t="shared" si="5"/>
        <v/>
      </c>
      <c r="I35" s="16" t="str">
        <f t="shared" si="6"/>
        <v/>
      </c>
      <c r="J35" s="14" t="e">
        <f t="shared" si="7"/>
        <v>#VALUE!</v>
      </c>
      <c r="K35" s="20"/>
    </row>
    <row r="37" spans="1:11" ht="18.75" x14ac:dyDescent="0.3">
      <c r="A37" s="4" t="s">
        <v>19</v>
      </c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11" t="s">
        <v>14</v>
      </c>
      <c r="B38" s="9"/>
      <c r="C38" s="7"/>
      <c r="D38" s="11" t="s">
        <v>88</v>
      </c>
      <c r="E38" s="21">
        <f>COUNTA(A43:A52)</f>
        <v>5</v>
      </c>
      <c r="F38" s="7"/>
      <c r="G38" s="7"/>
      <c r="H38" s="7"/>
      <c r="I38" s="7"/>
      <c r="J38" s="7"/>
      <c r="K38" s="7"/>
    </row>
    <row r="39" spans="1:11" x14ac:dyDescent="0.25">
      <c r="A39" s="11" t="s">
        <v>10</v>
      </c>
      <c r="B39" s="40"/>
      <c r="C39" s="7"/>
      <c r="D39" s="11" t="s">
        <v>89</v>
      </c>
      <c r="E39" s="21">
        <f>E38-COUNTIF(F43:F52, "DNC")</f>
        <v>5</v>
      </c>
      <c r="F39" s="7"/>
      <c r="G39" s="7"/>
      <c r="H39" s="7"/>
      <c r="I39" s="7"/>
      <c r="J39" s="7"/>
      <c r="K39" s="7"/>
    </row>
    <row r="40" spans="1:11" x14ac:dyDescent="0.25">
      <c r="A40" s="11" t="s">
        <v>11</v>
      </c>
      <c r="B40" s="10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1" ht="15.75" x14ac:dyDescent="0.25">
      <c r="A43" s="13" t="s">
        <v>68</v>
      </c>
      <c r="B43" s="14" t="str">
        <f>VLOOKUP(A43, Boats!A$1:F$144, 2, FALSE)</f>
        <v>Dennis Pare</v>
      </c>
      <c r="C43" s="14">
        <f>VLOOKUP(A43, Boats!A$1:F$144, 3, FALSE)</f>
        <v>1473</v>
      </c>
      <c r="D43" s="14">
        <f>VLOOKUP(A43, Boats!A$1:F$144, 6, FALSE)</f>
        <v>207</v>
      </c>
      <c r="E43" s="15"/>
      <c r="F43" s="15"/>
      <c r="G43" s="16" t="str">
        <f t="shared" ref="G43:G52" si="8">IF(ISBLANK(E43), "", (E43-B$40) *24*60*60)</f>
        <v/>
      </c>
      <c r="H43" s="14" t="str">
        <f t="shared" ref="H43:H52" si="9">IF(ISBLANK(E43), "", ROUND(B$39*D43, 0))</f>
        <v/>
      </c>
      <c r="I43" s="16" t="str">
        <f t="shared" ref="I43:I52" si="10">IF(ISBLANK(E43),"",G43-H43)</f>
        <v/>
      </c>
      <c r="J43" s="14" t="e">
        <f t="shared" ref="J43:J52" si="11">IF(F43="DNF", $E$39+1, IF(F43="DNS", $E$39+1, IF(F43="DSQ", $E$39+1, IF(F43="DNC", $E$38+1, RANK(I43, I$43:I$52, 1)))))</f>
        <v>#VALUE!</v>
      </c>
      <c r="K43" s="17"/>
    </row>
    <row r="44" spans="1:11" ht="15.75" x14ac:dyDescent="0.25">
      <c r="A44" s="13" t="s">
        <v>74</v>
      </c>
      <c r="B44" s="14" t="str">
        <f>VLOOKUP(A44, Boats!A$1:F$144, 2, FALSE)</f>
        <v>Chris Wysynski</v>
      </c>
      <c r="C44" s="14">
        <f>VLOOKUP(A44, Boats!A$1:F$144, 3, FALSE)</f>
        <v>68</v>
      </c>
      <c r="D44" s="14">
        <f>VLOOKUP(A44, Boats!A$1:F$144, 6, FALSE)</f>
        <v>213</v>
      </c>
      <c r="E44" s="15"/>
      <c r="F44" s="15"/>
      <c r="G44" s="16" t="str">
        <f t="shared" si="8"/>
        <v/>
      </c>
      <c r="H44" s="14" t="str">
        <f t="shared" si="9"/>
        <v/>
      </c>
      <c r="I44" s="16" t="str">
        <f t="shared" si="10"/>
        <v/>
      </c>
      <c r="J44" s="14" t="e">
        <f t="shared" si="11"/>
        <v>#VALUE!</v>
      </c>
      <c r="K44" s="17"/>
    </row>
    <row r="45" spans="1:11" ht="15.75" x14ac:dyDescent="0.25">
      <c r="A45" s="13" t="s">
        <v>52</v>
      </c>
      <c r="B45" s="14" t="str">
        <f>VLOOKUP(A45, Boats!A$1:F$144, 2, FALSE)</f>
        <v>Frank Marmara</v>
      </c>
      <c r="C45" s="14">
        <f>VLOOKUP(A45, Boats!A$1:F$144, 3, FALSE)</f>
        <v>5342</v>
      </c>
      <c r="D45" s="14">
        <f>VLOOKUP(A45, Boats!A$1:F$144, 6, FALSE)</f>
        <v>153</v>
      </c>
      <c r="E45" s="15"/>
      <c r="F45" s="15"/>
      <c r="G45" s="16" t="str">
        <f t="shared" si="8"/>
        <v/>
      </c>
      <c r="H45" s="14" t="str">
        <f t="shared" si="9"/>
        <v/>
      </c>
      <c r="I45" s="16" t="str">
        <f t="shared" si="10"/>
        <v/>
      </c>
      <c r="J45" s="14" t="e">
        <f t="shared" si="11"/>
        <v>#VALUE!</v>
      </c>
      <c r="K45" s="20"/>
    </row>
    <row r="46" spans="1:11" ht="15.75" x14ac:dyDescent="0.25">
      <c r="A46" s="13" t="s">
        <v>143</v>
      </c>
      <c r="B46" s="14" t="str">
        <f>VLOOKUP(A46, Boats!A$1:F$144, 2, FALSE)</f>
        <v>Andrea Hill</v>
      </c>
      <c r="C46" s="14">
        <f>VLOOKUP(A46, Boats!A$1:F$144, 3, FALSE)</f>
        <v>533</v>
      </c>
      <c r="D46" s="14">
        <f>VLOOKUP(A46, Boats!A$1:F$144, 6, FALSE)</f>
        <v>168</v>
      </c>
      <c r="E46" s="15"/>
      <c r="F46" s="15"/>
      <c r="G46" s="16" t="str">
        <f t="shared" si="8"/>
        <v/>
      </c>
      <c r="H46" s="14" t="str">
        <f t="shared" si="9"/>
        <v/>
      </c>
      <c r="I46" s="16" t="str">
        <f t="shared" si="10"/>
        <v/>
      </c>
      <c r="J46" s="14" t="e">
        <f t="shared" si="11"/>
        <v>#VALUE!</v>
      </c>
      <c r="K46" s="20"/>
    </row>
    <row r="47" spans="1:11" ht="15.75" x14ac:dyDescent="0.25">
      <c r="A47" s="13" t="s">
        <v>148</v>
      </c>
      <c r="B47" s="14" t="str">
        <f>VLOOKUP(A47, Boats!A$1:F$144, 2, FALSE)</f>
        <v>Christine Drouillard</v>
      </c>
      <c r="C47" s="14">
        <f>VLOOKUP(A47, Boats!A$1:F$144, 3, FALSE)</f>
        <v>74</v>
      </c>
      <c r="D47" s="14">
        <f>VLOOKUP(A47, Boats!A$1:F$144, 6, FALSE)</f>
        <v>234</v>
      </c>
      <c r="E47" s="15"/>
      <c r="F47" s="15"/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 t="e">
        <f t="shared" si="11"/>
        <v>#VALUE!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6,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6,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14" t="e">
        <f t="shared" si="11"/>
        <v>#VALUE!</v>
      </c>
      <c r="K52" s="20"/>
    </row>
  </sheetData>
  <sheetProtection insertRows="0" deleteRows="0"/>
  <conditionalFormatting sqref="A28:J35 A10:J20">
    <cfRule type="expression" dxfId="2271" priority="5">
      <formula>NOT(ISBLANK($F10))</formula>
    </cfRule>
    <cfRule type="expression" dxfId="2270" priority="6">
      <formula>$J10=3</formula>
    </cfRule>
    <cfRule type="expression" dxfId="2269" priority="7">
      <formula>$J10=2</formula>
    </cfRule>
    <cfRule type="expression" dxfId="2268" priority="8">
      <formula>$J10=1</formula>
    </cfRule>
  </conditionalFormatting>
  <conditionalFormatting sqref="A43:J52">
    <cfRule type="expression" dxfId="2267" priority="1">
      <formula>NOT(ISBLANK($F43))</formula>
    </cfRule>
    <cfRule type="expression" dxfId="2266" priority="2">
      <formula>$J43=3</formula>
    </cfRule>
    <cfRule type="expression" dxfId="2265" priority="3">
      <formula>$J43=2</formula>
    </cfRule>
    <cfRule type="expression" dxfId="2264" priority="4">
      <formula>$J43=1</formula>
    </cfRule>
  </conditionalFormatting>
  <dataValidations count="1">
    <dataValidation type="list" allowBlank="1" showInputMessage="1" showErrorMessage="1" sqref="A43:A52 A28:A35 A10:A20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F43:F52 F28:F35 F10:F20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6"/>
  <sheetViews>
    <sheetView workbookViewId="0">
      <selection activeCell="M14" sqref="M14"/>
    </sheetView>
  </sheetViews>
  <sheetFormatPr defaultRowHeight="15" x14ac:dyDescent="0.25"/>
  <sheetData>
    <row r="6" spans="17:17" x14ac:dyDescent="0.25">
      <c r="Q6" t="s">
        <v>162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7"/>
  <sheetViews>
    <sheetView topLeftCell="G1" zoomScale="85" zoomScaleNormal="85" workbookViewId="0">
      <selection activeCell="K15" sqref="K15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COUNTA(A10:A19)+COUNTA(Table4341019253146[Boat Name])+COUNTA(Table43471120263247[Boat Name])</f>
        <v>22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>
        <v>43410</v>
      </c>
      <c r="C5" s="7"/>
      <c r="D5" s="11" t="s">
        <v>88</v>
      </c>
      <c r="E5" s="23">
        <f>COUNTA(A10:A21)</f>
        <v>10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6.17</v>
      </c>
      <c r="C6" s="7"/>
      <c r="D6" s="11" t="s">
        <v>89</v>
      </c>
      <c r="E6" s="23">
        <f>E5-COUNTIF(F10:F21, "DNC")</f>
        <v>10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0.78472222222222221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48</v>
      </c>
      <c r="B10" s="26" t="str">
        <f>VLOOKUP(A10, Boats!A$1:F$144, 2, FALSE)</f>
        <v>Jen Pullen</v>
      </c>
      <c r="C10" s="26">
        <f>VLOOKUP(A10, Boats!A$1:F$144, 3, FALSE)</f>
        <v>64036</v>
      </c>
      <c r="D10" s="26">
        <f>VLOOKUP(A10, Boats!A$1:F$144, 5, FALSE)</f>
        <v>158</v>
      </c>
      <c r="E10" s="15">
        <v>0.66388888888888886</v>
      </c>
      <c r="F10" s="27"/>
      <c r="G10" s="28">
        <f t="shared" ref="G10:G21" si="0">IF(ISBLANK(E10), "", (E10-B$7) *24*60*60)</f>
        <v>-10440.000000000002</v>
      </c>
      <c r="H10" s="26">
        <f t="shared" ref="H10:H21" si="1">IF(ISBLANK(E10), "", ROUND(B$6*D10, 0))</f>
        <v>975</v>
      </c>
      <c r="I10" s="28">
        <f t="shared" ref="I10:I21" si="2">IF(ISBLANK(E10),"",G10-H10)</f>
        <v>-11415.000000000002</v>
      </c>
      <c r="J10" s="33">
        <f>IF(F10="DNF", $E$6+1, IF(F10="DNS", $E$6+1, IF(F10="DSQ", $E$6+1, IF(F10="DNC", $E$5+1, RANK(I10, I$10:I$19, 1)))))</f>
        <v>1</v>
      </c>
      <c r="K10" s="18"/>
    </row>
    <row r="11" spans="1:11" s="8" customFormat="1" ht="15.75" x14ac:dyDescent="0.25">
      <c r="A11" s="13" t="s">
        <v>114</v>
      </c>
      <c r="B11" s="26" t="str">
        <f>VLOOKUP(A11, Boats!A$1:F$144, 2, FALSE)</f>
        <v>Scott Pillon</v>
      </c>
      <c r="C11" s="26">
        <f>VLOOKUP(A11, Boats!A$1:F$144, 3, FALSE)</f>
        <v>911</v>
      </c>
      <c r="D11" s="26">
        <f>VLOOKUP(A11, Boats!A$1:F$144, 5, FALSE)</f>
        <v>115</v>
      </c>
      <c r="E11" s="15">
        <v>0.66539351851851858</v>
      </c>
      <c r="F11" s="27"/>
      <c r="G11" s="28">
        <f t="shared" si="0"/>
        <v>-10309.999999999995</v>
      </c>
      <c r="H11" s="26">
        <f t="shared" si="1"/>
        <v>710</v>
      </c>
      <c r="I11" s="28">
        <f t="shared" si="2"/>
        <v>-11019.999999999995</v>
      </c>
      <c r="J11" s="29">
        <f>IF(F11="DNF", $E$6+1, IF(F11="DNS", $E$6+1, IF(F11="DSQ", $E$6+1, IF(F11="DNC", $E$5+1, RANK(I11, I$10:I$19, 1)))))</f>
        <v>2</v>
      </c>
      <c r="K11" s="18">
        <v>1</v>
      </c>
    </row>
    <row r="12" spans="1:11" s="8" customFormat="1" ht="15.75" x14ac:dyDescent="0.25">
      <c r="A12" s="38" t="s">
        <v>147</v>
      </c>
      <c r="B12" s="34" t="str">
        <f>VLOOKUP(A12, Boats!A$1:F$144, 2, FALSE)</f>
        <v>Brad Blackton</v>
      </c>
      <c r="C12" s="34">
        <f>VLOOKUP(A12, Boats!A$1:F$144, 3, FALSE)</f>
        <v>112</v>
      </c>
      <c r="D12" s="34">
        <f>VLOOKUP(A12, Boats!A$1:F$144, 5, FALSE)</f>
        <v>112</v>
      </c>
      <c r="E12" s="36">
        <v>0.66971064814814818</v>
      </c>
      <c r="F12" s="36"/>
      <c r="G12" s="37">
        <f t="shared" si="0"/>
        <v>-9936.9999999999964</v>
      </c>
      <c r="H12" s="34">
        <f t="shared" si="1"/>
        <v>691</v>
      </c>
      <c r="I12" s="37">
        <f t="shared" si="2"/>
        <v>-10627.999999999996</v>
      </c>
      <c r="J12" s="35">
        <f>IF(F12="DNF", $E$6+1, IF(F12="DNS", $E$6+1, IF(F12="DSQ", $E$6+1, IF(F12="DNC", $E$5+1, RANK(I12, I$10:I$21, 1)))))</f>
        <v>3</v>
      </c>
      <c r="K12" s="18">
        <v>2</v>
      </c>
    </row>
    <row r="13" spans="1:11" s="8" customFormat="1" ht="15.75" x14ac:dyDescent="0.25">
      <c r="A13" s="13" t="s">
        <v>66</v>
      </c>
      <c r="B13" s="14" t="str">
        <f>VLOOKUP(A13, Boats!A$1:F$144, 2, FALSE)</f>
        <v>Mary Chesnik</v>
      </c>
      <c r="C13" s="14">
        <f>VLOOKUP(A13, Boats!A$1:F$144, 3, FALSE)</f>
        <v>15944</v>
      </c>
      <c r="D13" s="14">
        <f>VLOOKUP(A13, Boats!A$1:F$144, 5, FALSE)</f>
        <v>217</v>
      </c>
      <c r="E13" s="15">
        <v>0.6777777777777777</v>
      </c>
      <c r="F13" s="15"/>
      <c r="G13" s="16">
        <f t="shared" si="0"/>
        <v>-9240.0000000000055</v>
      </c>
      <c r="H13" s="14">
        <f t="shared" si="1"/>
        <v>1339</v>
      </c>
      <c r="I13" s="16">
        <f t="shared" si="2"/>
        <v>-10579.000000000005</v>
      </c>
      <c r="J13" s="30">
        <f>IF(F13="DNF", $E$6+1, IF(F13="DNS", $E$6+1, IF(F13="DSQ", $E$6+1, IF(F13="DNC", $E$5+1, RANK(I13, I$10:I$19, 1)))))</f>
        <v>4</v>
      </c>
      <c r="K13" s="18">
        <v>3</v>
      </c>
    </row>
    <row r="14" spans="1:11" s="8" customFormat="1" ht="15.75" x14ac:dyDescent="0.25">
      <c r="A14" s="13" t="s">
        <v>116</v>
      </c>
      <c r="B14" s="26" t="str">
        <f>VLOOKUP(A14, Boats!A$1:F$144, 2, FALSE)</f>
        <v>John Vandereerden</v>
      </c>
      <c r="C14" s="26">
        <f>VLOOKUP(A14, Boats!A$1:F$144, 3, FALSE)</f>
        <v>24108</v>
      </c>
      <c r="D14" s="26">
        <f>VLOOKUP(A14, Boats!A$1:F$144, 5, FALSE)</f>
        <v>151</v>
      </c>
      <c r="E14" s="15">
        <v>0.67524305555555564</v>
      </c>
      <c r="F14" s="27"/>
      <c r="G14" s="28">
        <f t="shared" si="0"/>
        <v>-9458.9999999999927</v>
      </c>
      <c r="H14" s="26">
        <f t="shared" si="1"/>
        <v>932</v>
      </c>
      <c r="I14" s="28">
        <f t="shared" si="2"/>
        <v>-10390.999999999993</v>
      </c>
      <c r="J14" s="29">
        <f>IF(F14="DNF", $E$6+1, IF(F14="DNS", $E$6+1, IF(F14="DSQ", $E$6+1, IF(F14="DNC", $E$5+1, RANK(I14, I$10:I$19, 1)))))</f>
        <v>5</v>
      </c>
      <c r="K14" s="18">
        <v>4</v>
      </c>
    </row>
    <row r="15" spans="1:11" ht="15.75" x14ac:dyDescent="0.25">
      <c r="A15" s="38" t="s">
        <v>133</v>
      </c>
      <c r="B15" s="34" t="str">
        <f>VLOOKUP(A15, Boats!A$1:F$144, 2, FALSE)</f>
        <v>Jason Allson</v>
      </c>
      <c r="C15" s="34">
        <f>VLOOKUP(A15, Boats!A$1:F$144, 3, FALSE)</f>
        <v>370</v>
      </c>
      <c r="D15" s="34">
        <f>VLOOKUP(A15, Boats!A$1:F$144, 5, FALSE)</f>
        <v>163</v>
      </c>
      <c r="E15" s="36">
        <v>0.67650462962962965</v>
      </c>
      <c r="F15" s="36"/>
      <c r="G15" s="37">
        <f t="shared" si="0"/>
        <v>-9349.9999999999964</v>
      </c>
      <c r="H15" s="34">
        <f t="shared" si="1"/>
        <v>1006</v>
      </c>
      <c r="I15" s="37">
        <f t="shared" si="2"/>
        <v>-10355.999999999996</v>
      </c>
      <c r="J15" s="35">
        <f>IF(F15="DNF", $E$6+1, IF(F15="DNS", $E$6+1, IF(F15="DSQ", $E$6+1, IF(F15="DNC", $E$5+1, RANK(I15, I$10:I$21, 1)))))</f>
        <v>6</v>
      </c>
      <c r="K15" s="20">
        <v>5</v>
      </c>
    </row>
    <row r="16" spans="1:11" ht="15.75" x14ac:dyDescent="0.25">
      <c r="A16" s="38" t="s">
        <v>80</v>
      </c>
      <c r="B16" s="34" t="str">
        <f>VLOOKUP(A16, Boats!A$1:F$144, 2, FALSE)</f>
        <v>Bernard Wolter</v>
      </c>
      <c r="C16" s="34">
        <f>VLOOKUP(A16, Boats!A$1:F$144, 3, FALSE)</f>
        <v>99</v>
      </c>
      <c r="D16" s="34">
        <f>VLOOKUP(A16, Boats!A$1:F$144, 5, FALSE)</f>
        <v>237</v>
      </c>
      <c r="E16" s="15">
        <v>0.68538194444444445</v>
      </c>
      <c r="F16" s="36"/>
      <c r="G16" s="37">
        <f t="shared" si="0"/>
        <v>-8582.9999999999982</v>
      </c>
      <c r="H16" s="34">
        <f t="shared" si="1"/>
        <v>1462</v>
      </c>
      <c r="I16" s="37">
        <f t="shared" si="2"/>
        <v>-10044.999999999998</v>
      </c>
      <c r="J16" s="33">
        <f>IF(F16="DNF", $E$6+1, IF(F16="DNS", $E$6+1, IF(F16="DSQ", $E$6+1, IF(F16="DNC", $E$5+1, RANK(I16, I$10:I$21, 1)))))</f>
        <v>7</v>
      </c>
      <c r="K16" s="20"/>
    </row>
    <row r="17" spans="1:11" ht="15.75" x14ac:dyDescent="0.25">
      <c r="A17" s="38" t="s">
        <v>124</v>
      </c>
      <c r="B17" s="14" t="str">
        <f>VLOOKUP(A17, Boats!A$1:F$144, 2, FALSE)</f>
        <v>Walter Argent</v>
      </c>
      <c r="C17" s="14">
        <f>VLOOKUP(A17, Boats!A$1:F$144, 3, FALSE)</f>
        <v>15901</v>
      </c>
      <c r="D17" s="14">
        <f>VLOOKUP(A17, Boats!A$1:F$144, 5, FALSE)</f>
        <v>229</v>
      </c>
      <c r="E17" s="15">
        <v>0.6875</v>
      </c>
      <c r="F17" s="15"/>
      <c r="G17" s="16">
        <f t="shared" si="0"/>
        <v>-8399.9999999999982</v>
      </c>
      <c r="H17" s="14">
        <f t="shared" si="1"/>
        <v>1413</v>
      </c>
      <c r="I17" s="16">
        <f t="shared" si="2"/>
        <v>-9812.9999999999982</v>
      </c>
      <c r="J17" s="30">
        <f>IF(F17="DNF", $E$6+1, IF(F17="DNS", $E$6+1, IF(F17="DSQ", $E$6+1, IF(F17="DNC", $E$5+1, RANK(I17, I$10:I$19, 1)))))</f>
        <v>8</v>
      </c>
      <c r="K17" s="20"/>
    </row>
    <row r="18" spans="1:11" ht="15.75" x14ac:dyDescent="0.25">
      <c r="A18" s="25" t="s">
        <v>156</v>
      </c>
      <c r="B18" s="26" t="str">
        <f>VLOOKUP(A18, Boats!A$1:F$144, 2, FALSE)</f>
        <v>Dave Nantais</v>
      </c>
      <c r="C18" s="26">
        <f>VLOOKUP(A18, Boats!A$1:F$144, 3, FALSE)</f>
        <v>0</v>
      </c>
      <c r="D18" s="26">
        <f>VLOOKUP(A18, Boats!A$1:F$144, 5, FALSE)</f>
        <v>156</v>
      </c>
      <c r="E18" s="27">
        <v>0.68967592592592597</v>
      </c>
      <c r="F18" s="27"/>
      <c r="G18" s="28">
        <f t="shared" si="0"/>
        <v>-8211.9999999999945</v>
      </c>
      <c r="H18" s="26">
        <f t="shared" si="1"/>
        <v>963</v>
      </c>
      <c r="I18" s="28">
        <f t="shared" si="2"/>
        <v>-9174.9999999999945</v>
      </c>
      <c r="J18" s="33">
        <f>IF(F18="DNF", $E$6+1, IF(F18="DNS", $E$6+1, IF(F18="DSQ", $E$6+1, IF(F18="DNC", $E$5+1, RANK(I18, I$10:I$19, 1)))))</f>
        <v>9</v>
      </c>
      <c r="K18" s="20"/>
    </row>
    <row r="19" spans="1:11" ht="15.75" x14ac:dyDescent="0.25">
      <c r="A19" s="13" t="s">
        <v>70</v>
      </c>
      <c r="B19" s="14" t="str">
        <f>VLOOKUP(A19, Boats!A$1:F$144, 2, FALSE)</f>
        <v>Jon Rae</v>
      </c>
      <c r="C19" s="14">
        <f>VLOOKUP(A19, Boats!A$1:F$144, 3, FALSE)</f>
        <v>54149</v>
      </c>
      <c r="D19" s="14">
        <f>VLOOKUP(A19, Boats!A$1:F$144, 5, FALSE)</f>
        <v>224</v>
      </c>
      <c r="E19" s="15">
        <v>0.70001157407407411</v>
      </c>
      <c r="F19" s="15"/>
      <c r="G19" s="16">
        <f t="shared" si="0"/>
        <v>-7318.9999999999955</v>
      </c>
      <c r="H19" s="14">
        <f t="shared" si="1"/>
        <v>1382</v>
      </c>
      <c r="I19" s="16">
        <f t="shared" si="2"/>
        <v>-8700.9999999999964</v>
      </c>
      <c r="J19" s="30">
        <f>IF(F19="DNF", $E$6+1, IF(F19="DNS", $E$6+1, IF(F19="DSQ", $E$6+1, IF(F19="DNC", $E$5+1, RANK(I19, I$10:I$19, 1)))))</f>
        <v>10</v>
      </c>
      <c r="K19" s="20"/>
    </row>
    <row r="20" spans="1:11" ht="15.75" x14ac:dyDescent="0.25">
      <c r="A20" s="13"/>
      <c r="B20" s="26" t="e">
        <f>VLOOKUP(A20, Boats!A$1:F$144, 2, FALSE)</f>
        <v>#N/A</v>
      </c>
      <c r="C20" s="26" t="e">
        <f>VLOOKUP(A20, Boats!A$1:F$144, 3, FALSE)</f>
        <v>#N/A</v>
      </c>
      <c r="D20" s="26" t="e">
        <f>VLOOKUP(A20, Boats!A$1:F$144, 5, FALSE)</f>
        <v>#N/A</v>
      </c>
      <c r="E20" s="15"/>
      <c r="F20" s="27"/>
      <c r="G20" s="28" t="str">
        <f t="shared" si="0"/>
        <v/>
      </c>
      <c r="H20" s="26" t="str">
        <f t="shared" si="1"/>
        <v/>
      </c>
      <c r="I20" s="28" t="str">
        <f t="shared" si="2"/>
        <v/>
      </c>
      <c r="J20" s="29" t="e">
        <f>IF(F20="DNF", $E$6+1, IF(F20="DNS", $E$6+1, IF(F20="DSQ", $E$6+1, IF(F20="DNC", $E$5+1, RANK(I20, I$10:I$19, 1)))))</f>
        <v>#VALUE!</v>
      </c>
      <c r="K20" s="20"/>
    </row>
    <row r="21" spans="1:11" ht="15.75" x14ac:dyDescent="0.25">
      <c r="A21" s="13"/>
      <c r="B21" s="26" t="e">
        <f>VLOOKUP(A21, Boats!A$1:F$144, 2, FALSE)</f>
        <v>#N/A</v>
      </c>
      <c r="C21" s="26" t="e">
        <f>VLOOKUP(A21, Boats!A$1:F$144, 3, FALSE)</f>
        <v>#N/A</v>
      </c>
      <c r="D21" s="26" t="e">
        <f>VLOOKUP(A21, Boats!A$1:F$144, 5, FALSE)</f>
        <v>#N/A</v>
      </c>
      <c r="E21" s="15"/>
      <c r="F21" s="27"/>
      <c r="G21" s="28" t="str">
        <f t="shared" si="0"/>
        <v/>
      </c>
      <c r="H21" s="26" t="str">
        <f t="shared" si="1"/>
        <v/>
      </c>
      <c r="I21" s="28" t="str">
        <f t="shared" si="2"/>
        <v/>
      </c>
      <c r="J21" s="29" t="e">
        <f>IF(F21="DNF", $E$6+1, IF(F21="DNS", $E$6+1, IF(F21="DSQ", $E$6+1, IF(F21="DNC", $E$5+1, RANK(I21, I$10:I$19, 1)))))</f>
        <v>#VALUE!</v>
      </c>
      <c r="K21" s="20"/>
    </row>
    <row r="22" spans="1:11" ht="15.75" x14ac:dyDescent="0.25">
      <c r="A22" s="20"/>
      <c r="B22" s="44"/>
      <c r="C22" s="44"/>
      <c r="D22" s="44"/>
      <c r="E22" s="45"/>
      <c r="F22" s="45"/>
      <c r="G22" s="46"/>
      <c r="H22" s="44"/>
      <c r="I22" s="46"/>
      <c r="J22" s="47"/>
      <c r="K22" s="20"/>
    </row>
    <row r="23" spans="1:11" ht="15.75" x14ac:dyDescent="0.25">
      <c r="A23" s="20"/>
      <c r="B23" s="44"/>
      <c r="C23" s="44"/>
      <c r="D23" s="44"/>
      <c r="E23" s="45"/>
      <c r="F23" s="45"/>
      <c r="G23" s="46"/>
      <c r="H23" s="44"/>
      <c r="I23" s="46"/>
      <c r="J23" s="47"/>
      <c r="K23" s="20"/>
    </row>
    <row r="25" spans="1:11" ht="18.75" x14ac:dyDescent="0.3">
      <c r="A25" s="4" t="s">
        <v>18</v>
      </c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25">
      <c r="A26" s="11" t="s">
        <v>14</v>
      </c>
      <c r="B26" s="43" t="s">
        <v>155</v>
      </c>
      <c r="C26" s="7"/>
      <c r="D26" s="11" t="s">
        <v>88</v>
      </c>
      <c r="E26" s="21">
        <f>COUNTA(A31:A39)</f>
        <v>6</v>
      </c>
      <c r="F26" s="7"/>
      <c r="G26" s="7"/>
      <c r="H26" s="7"/>
      <c r="I26" s="7"/>
      <c r="J26" s="7"/>
      <c r="K26" s="7"/>
    </row>
    <row r="27" spans="1:11" x14ac:dyDescent="0.25">
      <c r="A27" s="11" t="s">
        <v>10</v>
      </c>
      <c r="B27" s="6">
        <v>6.17</v>
      </c>
      <c r="C27" s="7"/>
      <c r="D27" s="11" t="s">
        <v>89</v>
      </c>
      <c r="E27" s="21">
        <f>E26-COUNTIF(F31:F39, "DNC")</f>
        <v>3</v>
      </c>
      <c r="F27" s="7"/>
      <c r="G27" s="7"/>
      <c r="H27" s="7"/>
      <c r="I27" s="7"/>
      <c r="J27" s="7"/>
      <c r="K27" s="7"/>
    </row>
    <row r="28" spans="1:11" x14ac:dyDescent="0.25">
      <c r="A28" s="11" t="s">
        <v>11</v>
      </c>
      <c r="B28" s="10">
        <v>0.78819444444444453</v>
      </c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11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s="8" customFormat="1" x14ac:dyDescent="0.25">
      <c r="A30" s="19" t="s">
        <v>0</v>
      </c>
      <c r="B30" s="18" t="s">
        <v>5</v>
      </c>
      <c r="C30" s="18" t="s">
        <v>3</v>
      </c>
      <c r="D30" s="18" t="s">
        <v>7</v>
      </c>
      <c r="E30" s="18" t="s">
        <v>12</v>
      </c>
      <c r="F30" s="18" t="s">
        <v>26</v>
      </c>
      <c r="G30" s="18" t="s">
        <v>28</v>
      </c>
      <c r="H30" s="18" t="s">
        <v>13</v>
      </c>
      <c r="I30" s="18" t="s">
        <v>30</v>
      </c>
      <c r="J30" s="18" t="s">
        <v>15</v>
      </c>
      <c r="K30" s="12" t="s">
        <v>16</v>
      </c>
    </row>
    <row r="31" spans="1:11" ht="15.75" x14ac:dyDescent="0.25">
      <c r="A31" s="13" t="s">
        <v>143</v>
      </c>
      <c r="B31" s="26" t="str">
        <f>VLOOKUP(A31, Boats!A$1:F$144, 2, FALSE)</f>
        <v>Andrea Hill</v>
      </c>
      <c r="C31" s="26">
        <f>VLOOKUP(A31, Boats!A$1:F$144, 3, FALSE)</f>
        <v>533</v>
      </c>
      <c r="D31" s="26">
        <f>VLOOKUP(A31, Boats!A$1:F$144, 5, FALSE)</f>
        <v>173</v>
      </c>
      <c r="E31" s="15">
        <v>0.83966435185185195</v>
      </c>
      <c r="F31" s="27"/>
      <c r="G31" s="28">
        <f t="shared" ref="G31:G39" si="3">IF(ISBLANK(E31), "", (E31-B$28) *24*60*60)</f>
        <v>4447.0000000000009</v>
      </c>
      <c r="H31" s="29">
        <f t="shared" ref="H31:H39" si="4">IF(ISBLANK(E31), "", ROUND(B$27*D31, 0))</f>
        <v>1067</v>
      </c>
      <c r="I31" s="28">
        <f t="shared" ref="I31:I39" si="5">IF(ISBLANK(E31),"",G31-H31)</f>
        <v>3380.0000000000009</v>
      </c>
      <c r="J31" s="29">
        <f t="shared" ref="J31:J39" si="6">IF(F31="DNF", $E$27+1, IF(F31="DNS", $E$27+1, IF(F31="DSQ", $E$27+1, IF(F31="DNC", $E$26+1, RANK(I31, I$31:I$39, 1)))))</f>
        <v>1</v>
      </c>
      <c r="K31" s="20"/>
    </row>
    <row r="32" spans="1:11" ht="15.75" x14ac:dyDescent="0.25">
      <c r="A32" s="13" t="s">
        <v>133</v>
      </c>
      <c r="B32" s="26" t="str">
        <f>VLOOKUP(A32, Boats!A$1:F$144, 2, FALSE)</f>
        <v>Jason Allson</v>
      </c>
      <c r="C32" s="26">
        <f>VLOOKUP(A32, Boats!A$1:F$144, 3, FALSE)</f>
        <v>370</v>
      </c>
      <c r="D32" s="26">
        <f>VLOOKUP(A32, Boats!A$1:F$144, 5, FALSE)</f>
        <v>163</v>
      </c>
      <c r="E32" s="15">
        <v>0.83918981481481481</v>
      </c>
      <c r="F32" s="27"/>
      <c r="G32" s="28">
        <f t="shared" si="3"/>
        <v>4405.9999999999918</v>
      </c>
      <c r="H32" s="29">
        <f t="shared" si="4"/>
        <v>1006</v>
      </c>
      <c r="I32" s="28">
        <f t="shared" si="5"/>
        <v>3399.9999999999918</v>
      </c>
      <c r="J32" s="29">
        <f t="shared" si="6"/>
        <v>2</v>
      </c>
      <c r="K32" s="20"/>
    </row>
    <row r="33" spans="1:11" ht="15.75" x14ac:dyDescent="0.25">
      <c r="A33" s="13" t="s">
        <v>145</v>
      </c>
      <c r="B33" s="26" t="str">
        <f>VLOOKUP(A33, Boats!A$1:F$144, 2, FALSE)</f>
        <v>Paul Dezell</v>
      </c>
      <c r="C33" s="26">
        <f>VLOOKUP(A33, Boats!A$1:F$144, 3, FALSE)</f>
        <v>214</v>
      </c>
      <c r="D33" s="26">
        <f>VLOOKUP(A33, Boats!A$1:F$144, 5, FALSE)</f>
        <v>189</v>
      </c>
      <c r="E33" s="27"/>
      <c r="F33" s="15" t="s">
        <v>90</v>
      </c>
      <c r="G33" s="28" t="str">
        <f t="shared" si="3"/>
        <v/>
      </c>
      <c r="H33" s="29" t="str">
        <f t="shared" si="4"/>
        <v/>
      </c>
      <c r="I33" s="28" t="str">
        <f t="shared" si="5"/>
        <v/>
      </c>
      <c r="J33" s="29">
        <f t="shared" si="6"/>
        <v>7</v>
      </c>
      <c r="K33" s="20"/>
    </row>
    <row r="34" spans="1:11" ht="15.75" x14ac:dyDescent="0.25">
      <c r="A34" s="13" t="s">
        <v>57</v>
      </c>
      <c r="B34" s="26" t="str">
        <f>VLOOKUP(A34, Boats!A$1:F$144, 2, FALSE)</f>
        <v>George Mooney</v>
      </c>
      <c r="C34" s="26">
        <f>VLOOKUP(A34, Boats!A$1:F$144, 3, FALSE)</f>
        <v>74023</v>
      </c>
      <c r="D34" s="26">
        <f>VLOOKUP(A34, Boats!A$1:F$144, 5, FALSE)</f>
        <v>192</v>
      </c>
      <c r="E34" s="15"/>
      <c r="F34" s="15" t="s">
        <v>90</v>
      </c>
      <c r="G34" s="28" t="str">
        <f t="shared" si="3"/>
        <v/>
      </c>
      <c r="H34" s="29" t="str">
        <f t="shared" si="4"/>
        <v/>
      </c>
      <c r="I34" s="28" t="str">
        <f t="shared" si="5"/>
        <v/>
      </c>
      <c r="J34" s="29">
        <f t="shared" si="6"/>
        <v>7</v>
      </c>
      <c r="K34" s="20"/>
    </row>
    <row r="35" spans="1:11" ht="15.75" x14ac:dyDescent="0.25">
      <c r="A35" s="13" t="s">
        <v>64</v>
      </c>
      <c r="B35" s="26" t="str">
        <f>VLOOKUP(A35, Boats!A$1:F$144, 2, FALSE)</f>
        <v>John Amyot</v>
      </c>
      <c r="C35" s="26">
        <f>VLOOKUP(A35, Boats!A$1:F$144, 3, FALSE)</f>
        <v>50</v>
      </c>
      <c r="D35" s="26">
        <f>VLOOKUP(A35, Boats!A$1:F$144, 5, FALSE)</f>
        <v>205</v>
      </c>
      <c r="E35" s="15">
        <v>0.84277777777777774</v>
      </c>
      <c r="F35" s="15"/>
      <c r="G35" s="28">
        <f t="shared" si="3"/>
        <v>4715.9999999999891</v>
      </c>
      <c r="H35" s="29">
        <f t="shared" si="4"/>
        <v>1265</v>
      </c>
      <c r="I35" s="28">
        <f t="shared" si="5"/>
        <v>3450.9999999999891</v>
      </c>
      <c r="J35" s="29">
        <f t="shared" si="6"/>
        <v>3</v>
      </c>
      <c r="K35" s="20"/>
    </row>
    <row r="36" spans="1:11" ht="15.75" x14ac:dyDescent="0.25">
      <c r="A36" s="13" t="s">
        <v>91</v>
      </c>
      <c r="B36" s="26" t="str">
        <f>VLOOKUP(A36, Boats!A$1:F$144, 2, FALSE)</f>
        <v>Lothar Bauer</v>
      </c>
      <c r="C36" s="26">
        <f>VLOOKUP(A36, Boats!A$1:F$144, 3, FALSE)</f>
        <v>543</v>
      </c>
      <c r="D36" s="26">
        <f>VLOOKUP(A36, Boats!A$1:F$144, 5, FALSE)</f>
        <v>211</v>
      </c>
      <c r="E36" s="27"/>
      <c r="F36" s="15" t="s">
        <v>90</v>
      </c>
      <c r="G36" s="28" t="str">
        <f t="shared" si="3"/>
        <v/>
      </c>
      <c r="H36" s="29" t="str">
        <f t="shared" si="4"/>
        <v/>
      </c>
      <c r="I36" s="28" t="str">
        <f t="shared" si="5"/>
        <v/>
      </c>
      <c r="J36" s="29">
        <f t="shared" si="6"/>
        <v>7</v>
      </c>
      <c r="K36" s="20"/>
    </row>
    <row r="37" spans="1:11" ht="15.75" x14ac:dyDescent="0.25">
      <c r="A37" s="13"/>
      <c r="B37" s="14" t="e">
        <f>VLOOKUP(A37, Boats!A$1:F$144, 2, FALSE)</f>
        <v>#N/A</v>
      </c>
      <c r="C37" s="14" t="e">
        <f>VLOOKUP(A37, Boats!A$1:F$144, 3, FALSE)</f>
        <v>#N/A</v>
      </c>
      <c r="D37" s="14" t="e">
        <f>VLOOKUP(A37, Boats!A$1:F$144, 5, FALSE)</f>
        <v>#N/A</v>
      </c>
      <c r="E37" s="15"/>
      <c r="F37" s="15"/>
      <c r="G37" s="16" t="str">
        <f t="shared" si="3"/>
        <v/>
      </c>
      <c r="H37" s="14" t="str">
        <f t="shared" si="4"/>
        <v/>
      </c>
      <c r="I37" s="16" t="str">
        <f t="shared" si="5"/>
        <v/>
      </c>
      <c r="J37" s="14" t="e">
        <f t="shared" si="6"/>
        <v>#VALUE!</v>
      </c>
      <c r="K37" s="20"/>
    </row>
    <row r="38" spans="1:11" ht="15.75" x14ac:dyDescent="0.25">
      <c r="A38" s="25"/>
      <c r="B38" s="26" t="e">
        <f>VLOOKUP(A38, Boats!A$1:F$144, 2, FALSE)</f>
        <v>#N/A</v>
      </c>
      <c r="C38" s="26" t="e">
        <f>VLOOKUP(A38, Boats!A$1:F$144, 3, FALSE)</f>
        <v>#N/A</v>
      </c>
      <c r="D38" s="26" t="e">
        <f>VLOOKUP(A38, Boats!A$1:F$144, 5, FALSE)</f>
        <v>#N/A</v>
      </c>
      <c r="E38" s="27"/>
      <c r="F38" s="27"/>
      <c r="G38" s="28" t="str">
        <f t="shared" si="3"/>
        <v/>
      </c>
      <c r="H38" s="29" t="str">
        <f t="shared" si="4"/>
        <v/>
      </c>
      <c r="I38" s="28" t="str">
        <f t="shared" si="5"/>
        <v/>
      </c>
      <c r="J38" s="29" t="e">
        <f t="shared" si="6"/>
        <v>#VALUE!</v>
      </c>
      <c r="K38" s="20"/>
    </row>
    <row r="39" spans="1:11" ht="15.75" x14ac:dyDescent="0.25">
      <c r="A39" s="13"/>
      <c r="B39" s="14" t="e">
        <f>VLOOKUP(A39, Boats!A$1:F$144, 2, FALSE)</f>
        <v>#N/A</v>
      </c>
      <c r="C39" s="14" t="e">
        <f>VLOOKUP(A39, Boats!A$1:F$144, 3, FALSE)</f>
        <v>#N/A</v>
      </c>
      <c r="D39" s="14" t="e">
        <f>VLOOKUP(A39, Boats!A$1:F$144, 5, FALSE)</f>
        <v>#N/A</v>
      </c>
      <c r="E39" s="15"/>
      <c r="F39" s="15"/>
      <c r="G39" s="16" t="str">
        <f t="shared" si="3"/>
        <v/>
      </c>
      <c r="H39" s="14" t="str">
        <f t="shared" si="4"/>
        <v/>
      </c>
      <c r="I39" s="16" t="str">
        <f t="shared" si="5"/>
        <v/>
      </c>
      <c r="J39" s="14" t="e">
        <f t="shared" si="6"/>
        <v>#VALUE!</v>
      </c>
      <c r="K39" s="20"/>
    </row>
    <row r="41" spans="1:11" ht="18.75" x14ac:dyDescent="0.3">
      <c r="A41" s="4" t="s">
        <v>19</v>
      </c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11" t="s">
        <v>14</v>
      </c>
      <c r="B42" s="9">
        <v>43410</v>
      </c>
      <c r="C42" s="7"/>
      <c r="D42" s="11" t="s">
        <v>88</v>
      </c>
      <c r="E42" s="21">
        <f>COUNTA(A47:A57)</f>
        <v>6</v>
      </c>
      <c r="F42" s="7"/>
      <c r="G42" s="7"/>
      <c r="H42" s="7"/>
      <c r="I42" s="7"/>
      <c r="J42" s="7"/>
      <c r="K42" s="7"/>
    </row>
    <row r="43" spans="1:11" x14ac:dyDescent="0.25">
      <c r="A43" s="11" t="s">
        <v>10</v>
      </c>
      <c r="B43" s="6">
        <v>6.17</v>
      </c>
      <c r="C43" s="7"/>
      <c r="D43" s="11" t="s">
        <v>89</v>
      </c>
      <c r="E43" s="21">
        <f>E42-COUNTIF(F47:F57, "DNC")</f>
        <v>6</v>
      </c>
      <c r="F43" s="7"/>
      <c r="G43" s="7"/>
      <c r="H43" s="7"/>
      <c r="I43" s="7"/>
      <c r="J43" s="7"/>
      <c r="K43" s="7"/>
    </row>
    <row r="44" spans="1:11" x14ac:dyDescent="0.25">
      <c r="A44" s="11" t="s">
        <v>11</v>
      </c>
      <c r="B44" s="10">
        <v>0.79166666666666663</v>
      </c>
      <c r="C44" s="7"/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11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s="8" customFormat="1" x14ac:dyDescent="0.25">
      <c r="A46" s="19" t="s">
        <v>0</v>
      </c>
      <c r="B46" s="18" t="s">
        <v>5</v>
      </c>
      <c r="C46" s="18" t="s">
        <v>3</v>
      </c>
      <c r="D46" s="18" t="s">
        <v>7</v>
      </c>
      <c r="E46" s="18" t="s">
        <v>12</v>
      </c>
      <c r="F46" s="18" t="s">
        <v>26</v>
      </c>
      <c r="G46" s="18" t="s">
        <v>28</v>
      </c>
      <c r="H46" s="18" t="s">
        <v>13</v>
      </c>
      <c r="I46" s="18" t="s">
        <v>30</v>
      </c>
      <c r="J46" s="18" t="s">
        <v>15</v>
      </c>
      <c r="K46" s="12" t="s">
        <v>16</v>
      </c>
    </row>
    <row r="47" spans="1:11" ht="15.75" x14ac:dyDescent="0.25">
      <c r="A47" s="13" t="s">
        <v>74</v>
      </c>
      <c r="B47" s="14" t="str">
        <f>VLOOKUP(A47, Boats!A$1:F$144, 2, FALSE)</f>
        <v>Chris Wysynski</v>
      </c>
      <c r="C47" s="14">
        <f>VLOOKUP(A47, Boats!A$1:F$144, 3, FALSE)</f>
        <v>68</v>
      </c>
      <c r="D47" s="14">
        <f>VLOOKUP(A47, Boats!A$1:F$144, 5, FALSE)</f>
        <v>229</v>
      </c>
      <c r="E47" s="15">
        <v>0.84619212962962964</v>
      </c>
      <c r="F47" s="15"/>
      <c r="G47" s="16">
        <f t="shared" ref="G47:G57" si="7">IF(ISBLANK(E47), "", (E47-B$44) *24*60*60)</f>
        <v>4711.0000000000045</v>
      </c>
      <c r="H47" s="14">
        <f t="shared" ref="H47:H57" si="8">IF(ISBLANK(E47), "", ROUND(B$43*D47, 0))</f>
        <v>1413</v>
      </c>
      <c r="I47" s="16">
        <f t="shared" ref="I47:I57" si="9">IF(ISBLANK(E47),"",G47-H47)</f>
        <v>3298.0000000000045</v>
      </c>
      <c r="J47" s="24" t="e">
        <f t="shared" ref="J47:J57" si="10">IF(F47="DNF", $E$43+1, IF(F47="DNS", $E$43+1, IF(F47="DSQ", $E$43+1, IF(F47="DNC", $E$42+1, RANK(I47, I$47:I$57, 1)))))</f>
        <v>#VALUE!</v>
      </c>
      <c r="K47" s="17"/>
    </row>
    <row r="48" spans="1:11" ht="15.75" x14ac:dyDescent="0.25">
      <c r="A48" s="13" t="s">
        <v>66</v>
      </c>
      <c r="B48" s="26" t="str">
        <f>VLOOKUP(A48, Boats!A$1:F$144, 2, FALSE)</f>
        <v>Mary Chesnik</v>
      </c>
      <c r="C48" s="26">
        <f>VLOOKUP(A48, Boats!A$1:F$144, 3, FALSE)</f>
        <v>15944</v>
      </c>
      <c r="D48" s="26">
        <f>VLOOKUP(A48, Boats!A$1:F$144, 5, FALSE)</f>
        <v>217</v>
      </c>
      <c r="E48" s="15">
        <v>0.84351851851851845</v>
      </c>
      <c r="F48" s="27"/>
      <c r="G48" s="28">
        <f t="shared" si="7"/>
        <v>4479.9999999999973</v>
      </c>
      <c r="H48" s="29">
        <f t="shared" si="8"/>
        <v>1339</v>
      </c>
      <c r="I48" s="28">
        <f t="shared" si="9"/>
        <v>3140.9999999999973</v>
      </c>
      <c r="J48" s="31" t="e">
        <f t="shared" si="10"/>
        <v>#VALUE!</v>
      </c>
      <c r="K48" s="17"/>
    </row>
    <row r="49" spans="1:11" ht="15.75" x14ac:dyDescent="0.25">
      <c r="A49" s="13" t="s">
        <v>124</v>
      </c>
      <c r="B49" s="26" t="str">
        <f>VLOOKUP(A49, Boats!A$1:F$144, 2, FALSE)</f>
        <v>Walter Argent</v>
      </c>
      <c r="C49" s="26">
        <f>VLOOKUP(A49, Boats!A$1:F$144, 3, FALSE)</f>
        <v>15901</v>
      </c>
      <c r="D49" s="26">
        <f>VLOOKUP(A49, Boats!A$1:F$144, 5, FALSE)</f>
        <v>229</v>
      </c>
      <c r="E49" s="15">
        <v>0.85417824074074078</v>
      </c>
      <c r="F49" s="27"/>
      <c r="G49" s="28">
        <f t="shared" si="7"/>
        <v>5401.0000000000064</v>
      </c>
      <c r="H49" s="29">
        <f t="shared" si="8"/>
        <v>1413</v>
      </c>
      <c r="I49" s="28">
        <f t="shared" si="9"/>
        <v>3988.0000000000064</v>
      </c>
      <c r="J49" s="31" t="e">
        <f t="shared" si="10"/>
        <v>#VALUE!</v>
      </c>
      <c r="K49" s="20"/>
    </row>
    <row r="50" spans="1:11" ht="15.75" x14ac:dyDescent="0.25">
      <c r="A50" s="38" t="s">
        <v>80</v>
      </c>
      <c r="B50" s="34" t="str">
        <f>VLOOKUP(A50, Boats!A$1:F$144, 2, FALSE)</f>
        <v>Bernard Wolter</v>
      </c>
      <c r="C50" s="34">
        <f>VLOOKUP(A50, Boats!A$1:F$144, 3, FALSE)</f>
        <v>99</v>
      </c>
      <c r="D50" s="34">
        <f>VLOOKUP(A50, Boats!A$1:F$144, 5, FALSE)</f>
        <v>237</v>
      </c>
      <c r="E50" s="36">
        <v>0.84410879629629632</v>
      </c>
      <c r="F50" s="36"/>
      <c r="G50" s="37">
        <f t="shared" si="7"/>
        <v>4531.0000000000055</v>
      </c>
      <c r="H50" s="35">
        <f t="shared" si="8"/>
        <v>1462</v>
      </c>
      <c r="I50" s="37">
        <f t="shared" si="9"/>
        <v>3069.0000000000055</v>
      </c>
      <c r="J50" s="42" t="e">
        <f t="shared" si="10"/>
        <v>#VALUE!</v>
      </c>
      <c r="K50" s="20"/>
    </row>
    <row r="51" spans="1:11" ht="15.75" x14ac:dyDescent="0.25">
      <c r="A51" s="13" t="s">
        <v>95</v>
      </c>
      <c r="B51" s="14" t="str">
        <f>VLOOKUP(A51, Boats!A$1:F$144, 2, FALSE)</f>
        <v>Zane Handysides</v>
      </c>
      <c r="C51" s="14">
        <f>VLOOKUP(A51, Boats!A$1:F$144, 3, FALSE)</f>
        <v>5988</v>
      </c>
      <c r="D51" s="14">
        <f>VLOOKUP(A51, Boats!A$1:F$144, 5, FALSE)</f>
        <v>229</v>
      </c>
      <c r="E51" s="15">
        <v>0.84824074074074074</v>
      </c>
      <c r="F51" s="15"/>
      <c r="G51" s="16">
        <f t="shared" si="7"/>
        <v>4888.0000000000036</v>
      </c>
      <c r="H51" s="14">
        <f t="shared" si="8"/>
        <v>1413</v>
      </c>
      <c r="I51" s="16">
        <f t="shared" si="9"/>
        <v>3475.0000000000036</v>
      </c>
      <c r="J51" s="32" t="e">
        <f t="shared" si="10"/>
        <v>#VALUE!</v>
      </c>
      <c r="K51" s="20"/>
    </row>
    <row r="52" spans="1:11" ht="15.75" x14ac:dyDescent="0.25">
      <c r="A52" s="13" t="s">
        <v>117</v>
      </c>
      <c r="B52" s="14" t="str">
        <f>VLOOKUP(A52, Boats!A$1:F$144, 2, FALSE)</f>
        <v>MJ Hutchinson</v>
      </c>
      <c r="C52" s="14">
        <f>VLOOKUP(A52, Boats!A$1:F$144, 3, FALSE)</f>
        <v>178</v>
      </c>
      <c r="D52" s="14">
        <f>VLOOKUP(A52, Boats!A$1:F$144, 5, FALSE)</f>
        <v>246</v>
      </c>
      <c r="E52" s="15" t="s">
        <v>90</v>
      </c>
      <c r="F52" s="15"/>
      <c r="G52" s="16" t="e">
        <f t="shared" si="7"/>
        <v>#VALUE!</v>
      </c>
      <c r="H52" s="14">
        <f t="shared" si="8"/>
        <v>1518</v>
      </c>
      <c r="I52" s="16" t="e">
        <f t="shared" si="9"/>
        <v>#VALUE!</v>
      </c>
      <c r="J52" s="32" t="e">
        <f t="shared" si="10"/>
        <v>#VALUE!</v>
      </c>
      <c r="K52" s="20"/>
    </row>
    <row r="53" spans="1:11" ht="15.75" x14ac:dyDescent="0.25">
      <c r="A53" s="13"/>
      <c r="B53" s="14" t="e">
        <f>VLOOKUP(A53, Boats!A$1:F$144, 2, FALSE)</f>
        <v>#N/A</v>
      </c>
      <c r="C53" s="14" t="e">
        <f>VLOOKUP(A53, Boats!A$1:F$144, 3, FALSE)</f>
        <v>#N/A</v>
      </c>
      <c r="D53" s="14" t="e">
        <f>VLOOKUP(A53, Boats!A$1:F$144, 5, FALSE)</f>
        <v>#N/A</v>
      </c>
      <c r="E53" s="15"/>
      <c r="F53" s="15"/>
      <c r="G53" s="16" t="str">
        <f t="shared" si="7"/>
        <v/>
      </c>
      <c r="H53" s="14" t="str">
        <f t="shared" si="8"/>
        <v/>
      </c>
      <c r="I53" s="16" t="str">
        <f t="shared" si="9"/>
        <v/>
      </c>
      <c r="J53" s="24" t="e">
        <f t="shared" si="10"/>
        <v>#VALUE!</v>
      </c>
      <c r="K53" s="20"/>
    </row>
    <row r="54" spans="1:11" ht="15.75" x14ac:dyDescent="0.25">
      <c r="A54" s="13"/>
      <c r="B54" s="14" t="e">
        <f>VLOOKUP(A54, Boats!A$1:F$144, 2, FALSE)</f>
        <v>#N/A</v>
      </c>
      <c r="C54" s="14" t="e">
        <f>VLOOKUP(A54, Boats!A$1:F$144, 3, FALSE)</f>
        <v>#N/A</v>
      </c>
      <c r="D54" s="14" t="e">
        <f>VLOOKUP(A54, Boats!A$1:F$144, 5, FALSE)</f>
        <v>#N/A</v>
      </c>
      <c r="E54" s="15"/>
      <c r="F54" s="15"/>
      <c r="G54" s="16" t="str">
        <f t="shared" si="7"/>
        <v/>
      </c>
      <c r="H54" s="14" t="str">
        <f t="shared" si="8"/>
        <v/>
      </c>
      <c r="I54" s="16" t="str">
        <f t="shared" si="9"/>
        <v/>
      </c>
      <c r="J54" s="24" t="e">
        <f t="shared" si="10"/>
        <v>#VALUE!</v>
      </c>
      <c r="K54" s="20"/>
    </row>
    <row r="55" spans="1:11" ht="15.75" x14ac:dyDescent="0.25">
      <c r="A55" s="13"/>
      <c r="B55" s="14" t="e">
        <f>VLOOKUP(A55, Boats!A$1:F$144, 2, FALSE)</f>
        <v>#N/A</v>
      </c>
      <c r="C55" s="14" t="e">
        <f>VLOOKUP(A55, Boats!A$1:F$144, 3, FALSE)</f>
        <v>#N/A</v>
      </c>
      <c r="D55" s="14" t="e">
        <f>VLOOKUP(A55, Boats!A$1:F$144, 5, FALSE)</f>
        <v>#N/A</v>
      </c>
      <c r="E55" s="15"/>
      <c r="F55" s="15"/>
      <c r="G55" s="16" t="str">
        <f t="shared" si="7"/>
        <v/>
      </c>
      <c r="H55" s="14" t="str">
        <f t="shared" si="8"/>
        <v/>
      </c>
      <c r="I55" s="16" t="str">
        <f t="shared" si="9"/>
        <v/>
      </c>
      <c r="J55" s="24" t="e">
        <f t="shared" si="10"/>
        <v>#VALUE!</v>
      </c>
      <c r="K55" s="20"/>
    </row>
    <row r="56" spans="1:11" ht="15.75" x14ac:dyDescent="0.25">
      <c r="A56" s="13"/>
      <c r="B56" s="14" t="e">
        <f>VLOOKUP(A56, Boats!A$1:F$144, 2, FALSE)</f>
        <v>#N/A</v>
      </c>
      <c r="C56" s="14" t="e">
        <f>VLOOKUP(A56, Boats!A$1:F$144, 3, FALSE)</f>
        <v>#N/A</v>
      </c>
      <c r="D56" s="14" t="e">
        <f>VLOOKUP(A56, Boats!A$1:F$144, 5, FALSE)</f>
        <v>#N/A</v>
      </c>
      <c r="E56" s="15"/>
      <c r="F56" s="15"/>
      <c r="G56" s="16" t="str">
        <f t="shared" si="7"/>
        <v/>
      </c>
      <c r="H56" s="14" t="str">
        <f t="shared" si="8"/>
        <v/>
      </c>
      <c r="I56" s="16" t="str">
        <f t="shared" si="9"/>
        <v/>
      </c>
      <c r="J56" s="24" t="e">
        <f t="shared" si="10"/>
        <v>#VALUE!</v>
      </c>
      <c r="K56" s="20"/>
    </row>
    <row r="57" spans="1:11" ht="15.75" x14ac:dyDescent="0.25">
      <c r="A57" s="13"/>
      <c r="B57" s="14" t="e">
        <f>VLOOKUP(A57, Boats!A$1:F$144, 2, FALSE)</f>
        <v>#N/A</v>
      </c>
      <c r="C57" s="14" t="e">
        <f>VLOOKUP(A57, Boats!A$1:F$144, 3, FALSE)</f>
        <v>#N/A</v>
      </c>
      <c r="D57" s="14" t="e">
        <f>VLOOKUP(A57, Boats!A$1:F$144, 5, FALSE)</f>
        <v>#N/A</v>
      </c>
      <c r="E57" s="15"/>
      <c r="F57" s="15"/>
      <c r="G57" s="16" t="str">
        <f t="shared" si="7"/>
        <v/>
      </c>
      <c r="H57" s="14" t="str">
        <f t="shared" si="8"/>
        <v/>
      </c>
      <c r="I57" s="16" t="str">
        <f t="shared" si="9"/>
        <v/>
      </c>
      <c r="J57" s="24" t="e">
        <f t="shared" si="10"/>
        <v>#VALUE!</v>
      </c>
      <c r="K57" s="20"/>
    </row>
  </sheetData>
  <sheetProtection insertRows="0" deleteRows="0"/>
  <conditionalFormatting sqref="A33:J34 A16:J23 A10:D15 F10:J15 A31:D32 F31:J32 A36:J39 A35:D35 F35:J35 A52:J57 A47:D51 F47:J51">
    <cfRule type="expression" dxfId="2227" priority="49">
      <formula>NOT(ISBLANK($F10))</formula>
    </cfRule>
    <cfRule type="expression" dxfId="2226" priority="50">
      <formula>$J10=3</formula>
    </cfRule>
    <cfRule type="expression" dxfId="2225" priority="51">
      <formula>$J10=2</formula>
    </cfRule>
    <cfRule type="expression" dxfId="2224" priority="52">
      <formula>$J10=1</formula>
    </cfRule>
  </conditionalFormatting>
  <conditionalFormatting sqref="E11">
    <cfRule type="expression" dxfId="2223" priority="45">
      <formula>NOT(ISBLANK($F11))</formula>
    </cfRule>
    <cfRule type="expression" dxfId="2222" priority="46">
      <formula>$J11=3</formula>
    </cfRule>
    <cfRule type="expression" dxfId="2221" priority="47">
      <formula>$J11=2</formula>
    </cfRule>
    <cfRule type="expression" dxfId="2220" priority="48">
      <formula>$J11=1</formula>
    </cfRule>
  </conditionalFormatting>
  <conditionalFormatting sqref="E10">
    <cfRule type="expression" dxfId="2219" priority="41">
      <formula>NOT(ISBLANK($F10))</formula>
    </cfRule>
    <cfRule type="expression" dxfId="2218" priority="42">
      <formula>$J10=3</formula>
    </cfRule>
    <cfRule type="expression" dxfId="2217" priority="43">
      <formula>$J10=2</formula>
    </cfRule>
    <cfRule type="expression" dxfId="2216" priority="44">
      <formula>$J10=1</formula>
    </cfRule>
  </conditionalFormatting>
  <conditionalFormatting sqref="E15">
    <cfRule type="expression" dxfId="2215" priority="37">
      <formula>NOT(ISBLANK($F15))</formula>
    </cfRule>
    <cfRule type="expression" dxfId="2214" priority="38">
      <formula>$J15=3</formula>
    </cfRule>
    <cfRule type="expression" dxfId="2213" priority="39">
      <formula>$J15=2</formula>
    </cfRule>
    <cfRule type="expression" dxfId="2212" priority="40">
      <formula>$J15=1</formula>
    </cfRule>
  </conditionalFormatting>
  <conditionalFormatting sqref="E12:E13">
    <cfRule type="expression" dxfId="2211" priority="33">
      <formula>NOT(ISBLANK($F12))</formula>
    </cfRule>
    <cfRule type="expression" dxfId="2210" priority="34">
      <formula>$J12=3</formula>
    </cfRule>
    <cfRule type="expression" dxfId="2209" priority="35">
      <formula>$J12=2</formula>
    </cfRule>
    <cfRule type="expression" dxfId="2208" priority="36">
      <formula>$J12=1</formula>
    </cfRule>
  </conditionalFormatting>
  <conditionalFormatting sqref="E14">
    <cfRule type="expression" dxfId="2207" priority="29">
      <formula>NOT(ISBLANK($F14))</formula>
    </cfRule>
    <cfRule type="expression" dxfId="2206" priority="30">
      <formula>$J14=3</formula>
    </cfRule>
    <cfRule type="expression" dxfId="2205" priority="31">
      <formula>$J14=2</formula>
    </cfRule>
    <cfRule type="expression" dxfId="2204" priority="32">
      <formula>$J14=1</formula>
    </cfRule>
  </conditionalFormatting>
  <conditionalFormatting sqref="E31:E32">
    <cfRule type="expression" dxfId="2203" priority="25">
      <formula>NOT(ISBLANK($F31))</formula>
    </cfRule>
    <cfRule type="expression" dxfId="2202" priority="26">
      <formula>$J31=3</formula>
    </cfRule>
    <cfRule type="expression" dxfId="2201" priority="27">
      <formula>$J31=2</formula>
    </cfRule>
    <cfRule type="expression" dxfId="2200" priority="28">
      <formula>$J31=1</formula>
    </cfRule>
  </conditionalFormatting>
  <conditionalFormatting sqref="E35">
    <cfRule type="expression" dxfId="2199" priority="21">
      <formula>NOT(ISBLANK($F35))</formula>
    </cfRule>
    <cfRule type="expression" dxfId="2198" priority="22">
      <formula>$J35=3</formula>
    </cfRule>
    <cfRule type="expression" dxfId="2197" priority="23">
      <formula>$J35=2</formula>
    </cfRule>
    <cfRule type="expression" dxfId="2196" priority="24">
      <formula>$J35=1</formula>
    </cfRule>
  </conditionalFormatting>
  <conditionalFormatting sqref="E50">
    <cfRule type="expression" dxfId="2195" priority="17">
      <formula>NOT(ISBLANK($F50))</formula>
    </cfRule>
    <cfRule type="expression" dxfId="2194" priority="18">
      <formula>$J50=3</formula>
    </cfRule>
    <cfRule type="expression" dxfId="2193" priority="19">
      <formula>$J50=2</formula>
    </cfRule>
    <cfRule type="expression" dxfId="2192" priority="20">
      <formula>$J50=1</formula>
    </cfRule>
  </conditionalFormatting>
  <conditionalFormatting sqref="E48">
    <cfRule type="expression" dxfId="2191" priority="13">
      <formula>NOT(ISBLANK($F48))</formula>
    </cfRule>
    <cfRule type="expression" dxfId="2190" priority="14">
      <formula>$J48=3</formula>
    </cfRule>
    <cfRule type="expression" dxfId="2189" priority="15">
      <formula>$J48=2</formula>
    </cfRule>
    <cfRule type="expression" dxfId="2188" priority="16">
      <formula>$J48=1</formula>
    </cfRule>
  </conditionalFormatting>
  <conditionalFormatting sqref="E47">
    <cfRule type="expression" dxfId="2187" priority="9">
      <formula>NOT(ISBLANK($F47))</formula>
    </cfRule>
    <cfRule type="expression" dxfId="2186" priority="10">
      <formula>$J47=3</formula>
    </cfRule>
    <cfRule type="expression" dxfId="2185" priority="11">
      <formula>$J47=2</formula>
    </cfRule>
    <cfRule type="expression" dxfId="2184" priority="12">
      <formula>$J47=1</formula>
    </cfRule>
  </conditionalFormatting>
  <conditionalFormatting sqref="E49">
    <cfRule type="expression" dxfId="2183" priority="5">
      <formula>NOT(ISBLANK($F49))</formula>
    </cfRule>
    <cfRule type="expression" dxfId="2182" priority="6">
      <formula>$J49=3</formula>
    </cfRule>
    <cfRule type="expression" dxfId="2181" priority="7">
      <formula>$J49=2</formula>
    </cfRule>
    <cfRule type="expression" dxfId="2180" priority="8">
      <formula>$J49=1</formula>
    </cfRule>
  </conditionalFormatting>
  <conditionalFormatting sqref="E51">
    <cfRule type="expression" dxfId="2179" priority="1">
      <formula>NOT(ISBLANK($F51))</formula>
    </cfRule>
    <cfRule type="expression" dxfId="2178" priority="2">
      <formula>$J51=3</formula>
    </cfRule>
    <cfRule type="expression" dxfId="2177" priority="3">
      <formula>$J51=2</formula>
    </cfRule>
    <cfRule type="expression" dxfId="2176" priority="4">
      <formula>$J51=1</formula>
    </cfRule>
  </conditionalFormatting>
  <dataValidations count="1">
    <dataValidation type="list" allowBlank="1" showInputMessage="1" showErrorMessage="1" sqref="A31:A39 A10:A23 A47:A57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F47:F57 F10:F23 F31:F39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31" workbookViewId="0">
      <selection activeCell="F49" sqref="F49"/>
    </sheetView>
  </sheetViews>
  <sheetFormatPr defaultRowHeight="15" x14ac:dyDescent="0.25"/>
  <cols>
    <col min="1" max="1" width="16" customWidth="1"/>
    <col min="2" max="2" width="20.42578125" customWidth="1"/>
    <col min="3" max="3" width="15.5703125" bestFit="1" customWidth="1"/>
    <col min="4" max="4" width="9.85546875" customWidth="1"/>
    <col min="5" max="5" width="16" bestFit="1" customWidth="1"/>
    <col min="6" max="6" width="18" customWidth="1"/>
  </cols>
  <sheetData>
    <row r="1" spans="1:6" x14ac:dyDescent="0.25">
      <c r="A1" t="s">
        <v>0</v>
      </c>
      <c r="B1" t="s">
        <v>5</v>
      </c>
      <c r="C1" t="s">
        <v>3</v>
      </c>
      <c r="D1" t="s">
        <v>8</v>
      </c>
      <c r="E1" t="s">
        <v>1</v>
      </c>
      <c r="F1" t="s">
        <v>2</v>
      </c>
    </row>
    <row r="2" spans="1:6" x14ac:dyDescent="0.25">
      <c r="A2" t="s">
        <v>112</v>
      </c>
      <c r="B2" t="s">
        <v>142</v>
      </c>
      <c r="C2" t="s">
        <v>113</v>
      </c>
      <c r="E2">
        <v>136</v>
      </c>
      <c r="F2">
        <v>129</v>
      </c>
    </row>
    <row r="3" spans="1:6" x14ac:dyDescent="0.25">
      <c r="A3" t="s">
        <v>91</v>
      </c>
      <c r="B3" t="s">
        <v>92</v>
      </c>
      <c r="C3">
        <v>543</v>
      </c>
      <c r="E3">
        <v>211</v>
      </c>
    </row>
    <row r="4" spans="1:6" x14ac:dyDescent="0.25">
      <c r="A4" t="s">
        <v>35</v>
      </c>
      <c r="B4" t="s">
        <v>36</v>
      </c>
      <c r="C4">
        <v>44</v>
      </c>
      <c r="E4">
        <v>129</v>
      </c>
      <c r="F4">
        <v>117</v>
      </c>
    </row>
    <row r="5" spans="1:6" x14ac:dyDescent="0.25">
      <c r="A5" t="s">
        <v>119</v>
      </c>
      <c r="B5" t="s">
        <v>73</v>
      </c>
      <c r="C5">
        <v>370</v>
      </c>
      <c r="E5">
        <v>163</v>
      </c>
      <c r="F5">
        <v>150</v>
      </c>
    </row>
    <row r="6" spans="1:6" x14ac:dyDescent="0.25">
      <c r="A6" t="s">
        <v>33</v>
      </c>
      <c r="B6" t="s">
        <v>34</v>
      </c>
      <c r="C6">
        <v>32829</v>
      </c>
      <c r="E6">
        <v>126</v>
      </c>
      <c r="F6">
        <v>114</v>
      </c>
    </row>
    <row r="7" spans="1:6" x14ac:dyDescent="0.25">
      <c r="A7" t="s">
        <v>46</v>
      </c>
      <c r="B7" t="s">
        <v>47</v>
      </c>
      <c r="C7">
        <v>24230</v>
      </c>
      <c r="E7">
        <v>145</v>
      </c>
      <c r="F7">
        <v>129</v>
      </c>
    </row>
    <row r="8" spans="1:6" x14ac:dyDescent="0.25">
      <c r="A8" t="s">
        <v>153</v>
      </c>
      <c r="B8" t="s">
        <v>61</v>
      </c>
      <c r="C8">
        <v>63345</v>
      </c>
      <c r="E8" t="s">
        <v>146</v>
      </c>
      <c r="F8">
        <v>132</v>
      </c>
    </row>
    <row r="9" spans="1:6" x14ac:dyDescent="0.25">
      <c r="A9" t="s">
        <v>70</v>
      </c>
      <c r="B9" t="s">
        <v>71</v>
      </c>
      <c r="C9">
        <v>54149</v>
      </c>
      <c r="E9">
        <v>224</v>
      </c>
      <c r="F9">
        <v>207</v>
      </c>
    </row>
    <row r="10" spans="1:6" x14ac:dyDescent="0.25">
      <c r="A10" t="s">
        <v>84</v>
      </c>
      <c r="B10" t="s">
        <v>85</v>
      </c>
      <c r="C10">
        <v>74</v>
      </c>
      <c r="E10">
        <v>244</v>
      </c>
      <c r="F10">
        <v>234</v>
      </c>
    </row>
    <row r="11" spans="1:6" x14ac:dyDescent="0.25">
      <c r="A11" t="s">
        <v>72</v>
      </c>
      <c r="B11" t="s">
        <v>73</v>
      </c>
      <c r="C11">
        <v>219</v>
      </c>
      <c r="E11">
        <v>235</v>
      </c>
    </row>
    <row r="12" spans="1:6" x14ac:dyDescent="0.25">
      <c r="A12" t="s">
        <v>76</v>
      </c>
      <c r="B12" t="s">
        <v>77</v>
      </c>
      <c r="C12">
        <v>11050</v>
      </c>
      <c r="E12">
        <v>234</v>
      </c>
      <c r="F12">
        <v>225</v>
      </c>
    </row>
    <row r="13" spans="1:6" ht="14.25" customHeight="1" x14ac:dyDescent="0.25">
      <c r="A13" t="s">
        <v>124</v>
      </c>
      <c r="B13" t="s">
        <v>103</v>
      </c>
      <c r="C13">
        <v>15901</v>
      </c>
      <c r="E13">
        <v>229</v>
      </c>
      <c r="F13">
        <v>219</v>
      </c>
    </row>
    <row r="14" spans="1:6" x14ac:dyDescent="0.25">
      <c r="A14" t="s">
        <v>107</v>
      </c>
      <c r="B14" t="s">
        <v>56</v>
      </c>
      <c r="C14">
        <v>37</v>
      </c>
      <c r="E14">
        <v>116</v>
      </c>
      <c r="F14">
        <v>108</v>
      </c>
    </row>
    <row r="15" spans="1:6" x14ac:dyDescent="0.25">
      <c r="A15" t="s">
        <v>78</v>
      </c>
      <c r="B15" t="s">
        <v>79</v>
      </c>
      <c r="C15">
        <v>814</v>
      </c>
      <c r="E15">
        <v>233</v>
      </c>
      <c r="F15">
        <v>231</v>
      </c>
    </row>
    <row r="16" spans="1:6" x14ac:dyDescent="0.25">
      <c r="A16" t="s">
        <v>114</v>
      </c>
      <c r="B16" t="s">
        <v>38</v>
      </c>
      <c r="C16">
        <v>911</v>
      </c>
      <c r="E16">
        <v>115</v>
      </c>
      <c r="F16">
        <v>99</v>
      </c>
    </row>
    <row r="17" spans="1:6" x14ac:dyDescent="0.25">
      <c r="A17" t="s">
        <v>80</v>
      </c>
      <c r="B17" t="s">
        <v>81</v>
      </c>
      <c r="C17">
        <v>99</v>
      </c>
      <c r="E17">
        <v>237</v>
      </c>
      <c r="F17">
        <v>231</v>
      </c>
    </row>
    <row r="18" spans="1:6" x14ac:dyDescent="0.25">
      <c r="A18" t="s">
        <v>54</v>
      </c>
      <c r="B18" t="s">
        <v>55</v>
      </c>
      <c r="C18">
        <v>25880</v>
      </c>
      <c r="E18">
        <v>184</v>
      </c>
      <c r="F18">
        <v>174</v>
      </c>
    </row>
    <row r="19" spans="1:6" x14ac:dyDescent="0.25">
      <c r="A19" t="s">
        <v>93</v>
      </c>
      <c r="B19" t="s">
        <v>94</v>
      </c>
      <c r="C19">
        <v>118</v>
      </c>
      <c r="E19">
        <v>187</v>
      </c>
      <c r="F19">
        <v>177</v>
      </c>
    </row>
    <row r="20" spans="1:6" x14ac:dyDescent="0.25">
      <c r="A20" t="s">
        <v>41</v>
      </c>
      <c r="B20" t="s">
        <v>42</v>
      </c>
      <c r="C20">
        <v>42667</v>
      </c>
      <c r="E20">
        <v>137</v>
      </c>
      <c r="F20">
        <v>129</v>
      </c>
    </row>
    <row r="21" spans="1:6" x14ac:dyDescent="0.25">
      <c r="A21" t="s">
        <v>59</v>
      </c>
      <c r="B21" t="s">
        <v>60</v>
      </c>
      <c r="C21">
        <v>4075</v>
      </c>
      <c r="E21">
        <v>192</v>
      </c>
      <c r="F21">
        <v>183</v>
      </c>
    </row>
    <row r="22" spans="1:6" x14ac:dyDescent="0.25">
      <c r="A22" t="s">
        <v>68</v>
      </c>
      <c r="B22" t="s">
        <v>69</v>
      </c>
      <c r="C22">
        <v>1473</v>
      </c>
      <c r="E22">
        <v>217</v>
      </c>
      <c r="F22">
        <v>207</v>
      </c>
    </row>
    <row r="23" spans="1:6" x14ac:dyDescent="0.25">
      <c r="A23" t="s">
        <v>86</v>
      </c>
      <c r="B23" t="s">
        <v>87</v>
      </c>
      <c r="C23">
        <v>291</v>
      </c>
      <c r="E23">
        <v>247</v>
      </c>
      <c r="F23">
        <v>237</v>
      </c>
    </row>
    <row r="24" spans="1:6" x14ac:dyDescent="0.25">
      <c r="A24" t="s">
        <v>117</v>
      </c>
      <c r="B24" t="s">
        <v>118</v>
      </c>
      <c r="C24">
        <v>178</v>
      </c>
      <c r="E24">
        <v>246</v>
      </c>
      <c r="F24">
        <v>231</v>
      </c>
    </row>
    <row r="25" spans="1:6" x14ac:dyDescent="0.25">
      <c r="A25" t="s">
        <v>64</v>
      </c>
      <c r="B25" t="s">
        <v>65</v>
      </c>
      <c r="C25">
        <v>50</v>
      </c>
      <c r="E25">
        <v>205</v>
      </c>
      <c r="F25">
        <v>198</v>
      </c>
    </row>
    <row r="26" spans="1:6" x14ac:dyDescent="0.25">
      <c r="A26" t="s">
        <v>115</v>
      </c>
      <c r="B26" t="s">
        <v>37</v>
      </c>
      <c r="C26">
        <v>23489</v>
      </c>
      <c r="E26">
        <v>130</v>
      </c>
      <c r="F26">
        <v>126</v>
      </c>
    </row>
    <row r="27" spans="1:6" x14ac:dyDescent="0.25">
      <c r="A27" t="s">
        <v>152</v>
      </c>
      <c r="B27" t="s">
        <v>111</v>
      </c>
      <c r="C27">
        <v>412</v>
      </c>
      <c r="F27">
        <v>141</v>
      </c>
    </row>
    <row r="28" spans="1:6" x14ac:dyDescent="0.25">
      <c r="A28" t="s">
        <v>82</v>
      </c>
      <c r="B28" t="s">
        <v>83</v>
      </c>
      <c r="C28">
        <v>20</v>
      </c>
      <c r="E28">
        <v>239</v>
      </c>
    </row>
    <row r="29" spans="1:6" x14ac:dyDescent="0.25">
      <c r="A29" t="s">
        <v>52</v>
      </c>
      <c r="B29" t="s">
        <v>53</v>
      </c>
      <c r="C29">
        <v>5342</v>
      </c>
      <c r="E29">
        <v>163</v>
      </c>
      <c r="F29">
        <v>153</v>
      </c>
    </row>
    <row r="30" spans="1:6" x14ac:dyDescent="0.25">
      <c r="A30" t="s">
        <v>74</v>
      </c>
      <c r="B30" t="s">
        <v>75</v>
      </c>
      <c r="C30">
        <v>68</v>
      </c>
      <c r="E30">
        <v>229</v>
      </c>
      <c r="F30">
        <v>213</v>
      </c>
    </row>
    <row r="31" spans="1:6" x14ac:dyDescent="0.25">
      <c r="A31" t="s">
        <v>122</v>
      </c>
      <c r="B31" t="s">
        <v>123</v>
      </c>
      <c r="C31">
        <v>32</v>
      </c>
      <c r="E31">
        <v>169</v>
      </c>
      <c r="F31">
        <v>159</v>
      </c>
    </row>
    <row r="32" spans="1:6" x14ac:dyDescent="0.25">
      <c r="A32" t="s">
        <v>62</v>
      </c>
      <c r="B32" t="s">
        <v>63</v>
      </c>
      <c r="C32">
        <v>526</v>
      </c>
      <c r="E32">
        <v>199</v>
      </c>
      <c r="F32">
        <v>189</v>
      </c>
    </row>
    <row r="33" spans="1:6" x14ac:dyDescent="0.25">
      <c r="A33" t="s">
        <v>43</v>
      </c>
      <c r="B33" t="s">
        <v>44</v>
      </c>
      <c r="C33" t="s">
        <v>45</v>
      </c>
      <c r="E33">
        <v>142</v>
      </c>
      <c r="F33">
        <v>129</v>
      </c>
    </row>
    <row r="34" spans="1:6" x14ac:dyDescent="0.25">
      <c r="A34" t="s">
        <v>4</v>
      </c>
      <c r="B34" t="s">
        <v>6</v>
      </c>
      <c r="C34" t="s">
        <v>29</v>
      </c>
      <c r="E34">
        <v>133</v>
      </c>
      <c r="F34">
        <v>126</v>
      </c>
    </row>
    <row r="35" spans="1:6" x14ac:dyDescent="0.25">
      <c r="A35" t="s">
        <v>31</v>
      </c>
      <c r="B35" t="s">
        <v>32</v>
      </c>
      <c r="C35">
        <v>9</v>
      </c>
      <c r="E35">
        <v>94</v>
      </c>
      <c r="F35">
        <v>90</v>
      </c>
    </row>
    <row r="36" spans="1:6" x14ac:dyDescent="0.25">
      <c r="A36" t="s">
        <v>116</v>
      </c>
      <c r="B36" t="s">
        <v>106</v>
      </c>
      <c r="C36">
        <v>24108</v>
      </c>
      <c r="E36">
        <v>151</v>
      </c>
      <c r="F36">
        <v>135</v>
      </c>
    </row>
    <row r="37" spans="1:6" x14ac:dyDescent="0.25">
      <c r="A37" t="s">
        <v>108</v>
      </c>
      <c r="B37" t="s">
        <v>109</v>
      </c>
      <c r="C37">
        <v>67875</v>
      </c>
      <c r="E37">
        <v>112</v>
      </c>
      <c r="F37">
        <v>102</v>
      </c>
    </row>
    <row r="38" spans="1:6" x14ac:dyDescent="0.25">
      <c r="A38" t="s">
        <v>143</v>
      </c>
      <c r="B38" t="s">
        <v>110</v>
      </c>
      <c r="C38">
        <v>533</v>
      </c>
      <c r="E38">
        <v>173</v>
      </c>
      <c r="F38">
        <v>168</v>
      </c>
    </row>
    <row r="39" spans="1:6" x14ac:dyDescent="0.25">
      <c r="A39" t="s">
        <v>120</v>
      </c>
      <c r="B39" t="s">
        <v>121</v>
      </c>
      <c r="C39">
        <v>54321</v>
      </c>
      <c r="E39">
        <v>168</v>
      </c>
    </row>
    <row r="40" spans="1:6" x14ac:dyDescent="0.25">
      <c r="A40" t="s">
        <v>48</v>
      </c>
      <c r="B40" t="s">
        <v>192</v>
      </c>
      <c r="C40">
        <v>64036</v>
      </c>
      <c r="E40">
        <v>158</v>
      </c>
      <c r="F40">
        <v>141</v>
      </c>
    </row>
    <row r="41" spans="1:6" x14ac:dyDescent="0.25">
      <c r="A41" t="s">
        <v>50</v>
      </c>
      <c r="B41" t="s">
        <v>51</v>
      </c>
      <c r="C41">
        <v>228</v>
      </c>
      <c r="E41">
        <v>159</v>
      </c>
      <c r="F41">
        <v>150</v>
      </c>
    </row>
    <row r="42" spans="1:6" x14ac:dyDescent="0.25">
      <c r="A42" t="s">
        <v>102</v>
      </c>
      <c r="B42" t="s">
        <v>101</v>
      </c>
      <c r="C42">
        <v>30492</v>
      </c>
      <c r="E42">
        <v>180</v>
      </c>
      <c r="F42">
        <v>177</v>
      </c>
    </row>
    <row r="43" spans="1:6" x14ac:dyDescent="0.25">
      <c r="A43" t="s">
        <v>95</v>
      </c>
      <c r="B43" t="s">
        <v>97</v>
      </c>
      <c r="C43">
        <v>5988</v>
      </c>
      <c r="E43">
        <v>229</v>
      </c>
      <c r="F43">
        <v>219</v>
      </c>
    </row>
    <row r="44" spans="1:6" x14ac:dyDescent="0.25">
      <c r="A44" t="s">
        <v>99</v>
      </c>
      <c r="B44" t="s">
        <v>104</v>
      </c>
      <c r="C44">
        <v>21</v>
      </c>
      <c r="E44">
        <v>232</v>
      </c>
    </row>
    <row r="45" spans="1:6" x14ac:dyDescent="0.25">
      <c r="A45" t="s">
        <v>57</v>
      </c>
      <c r="B45" t="s">
        <v>58</v>
      </c>
      <c r="C45">
        <v>74023</v>
      </c>
      <c r="E45">
        <v>192</v>
      </c>
      <c r="F45">
        <v>183</v>
      </c>
    </row>
    <row r="46" spans="1:6" x14ac:dyDescent="0.25">
      <c r="A46" t="s">
        <v>66</v>
      </c>
      <c r="B46" t="s">
        <v>67</v>
      </c>
      <c r="C46">
        <v>15944</v>
      </c>
      <c r="E46">
        <v>217</v>
      </c>
    </row>
    <row r="47" spans="1:6" x14ac:dyDescent="0.25">
      <c r="A47" t="s">
        <v>98</v>
      </c>
      <c r="B47" t="s">
        <v>105</v>
      </c>
      <c r="C47" t="s">
        <v>100</v>
      </c>
      <c r="E47">
        <v>133</v>
      </c>
      <c r="F47">
        <v>126</v>
      </c>
    </row>
    <row r="48" spans="1:6" x14ac:dyDescent="0.25">
      <c r="A48" t="s">
        <v>39</v>
      </c>
      <c r="B48" t="s">
        <v>40</v>
      </c>
      <c r="C48">
        <v>30578</v>
      </c>
      <c r="E48">
        <v>133</v>
      </c>
      <c r="F48">
        <v>126</v>
      </c>
    </row>
    <row r="49" spans="1:6" x14ac:dyDescent="0.25">
      <c r="A49" t="s">
        <v>128</v>
      </c>
      <c r="B49" t="s">
        <v>129</v>
      </c>
      <c r="C49">
        <v>25017</v>
      </c>
      <c r="F49">
        <v>180</v>
      </c>
    </row>
    <row r="50" spans="1:6" x14ac:dyDescent="0.25">
      <c r="A50" t="s">
        <v>130</v>
      </c>
      <c r="B50" t="s">
        <v>131</v>
      </c>
      <c r="C50" t="s">
        <v>132</v>
      </c>
      <c r="F50">
        <v>129</v>
      </c>
    </row>
    <row r="51" spans="1:6" x14ac:dyDescent="0.25">
      <c r="A51" t="s">
        <v>133</v>
      </c>
      <c r="B51" t="s">
        <v>134</v>
      </c>
      <c r="C51">
        <v>370</v>
      </c>
      <c r="E51">
        <v>163</v>
      </c>
      <c r="F51">
        <v>150</v>
      </c>
    </row>
    <row r="52" spans="1:6" x14ac:dyDescent="0.25">
      <c r="A52" t="s">
        <v>126</v>
      </c>
      <c r="B52" t="s">
        <v>127</v>
      </c>
      <c r="C52">
        <v>6</v>
      </c>
      <c r="F52">
        <v>180</v>
      </c>
    </row>
    <row r="53" spans="1:6" x14ac:dyDescent="0.25">
      <c r="A53" t="s">
        <v>135</v>
      </c>
      <c r="B53" t="s">
        <v>136</v>
      </c>
      <c r="C53">
        <v>485</v>
      </c>
      <c r="F53">
        <v>138</v>
      </c>
    </row>
    <row r="54" spans="1:6" x14ac:dyDescent="0.25">
      <c r="A54" t="s">
        <v>145</v>
      </c>
      <c r="B54" t="s">
        <v>137</v>
      </c>
      <c r="C54">
        <v>214</v>
      </c>
      <c r="E54">
        <v>189</v>
      </c>
      <c r="F54">
        <v>183</v>
      </c>
    </row>
    <row r="55" spans="1:6" x14ac:dyDescent="0.25">
      <c r="A55" t="s">
        <v>138</v>
      </c>
      <c r="B55" t="s">
        <v>139</v>
      </c>
      <c r="C55">
        <v>1234</v>
      </c>
      <c r="E55">
        <v>190</v>
      </c>
    </row>
    <row r="56" spans="1:6" x14ac:dyDescent="0.25">
      <c r="A56" t="s">
        <v>126</v>
      </c>
      <c r="B56" t="s">
        <v>127</v>
      </c>
      <c r="C56">
        <v>6</v>
      </c>
      <c r="F56">
        <v>180</v>
      </c>
    </row>
    <row r="57" spans="1:6" x14ac:dyDescent="0.25">
      <c r="A57" t="s">
        <v>140</v>
      </c>
      <c r="B57" t="s">
        <v>141</v>
      </c>
      <c r="C57">
        <v>99</v>
      </c>
      <c r="F57">
        <v>99</v>
      </c>
    </row>
    <row r="58" spans="1:6" x14ac:dyDescent="0.25">
      <c r="A58" t="s">
        <v>147</v>
      </c>
      <c r="B58" t="s">
        <v>36</v>
      </c>
      <c r="C58">
        <v>112</v>
      </c>
      <c r="E58">
        <v>112</v>
      </c>
      <c r="F58">
        <v>102</v>
      </c>
    </row>
    <row r="59" spans="1:6" x14ac:dyDescent="0.25">
      <c r="A59" t="s">
        <v>156</v>
      </c>
      <c r="B59" t="s">
        <v>157</v>
      </c>
      <c r="E59">
        <v>156</v>
      </c>
    </row>
    <row r="60" spans="1:6" x14ac:dyDescent="0.25">
      <c r="A60" t="s">
        <v>165</v>
      </c>
      <c r="B60" t="s">
        <v>166</v>
      </c>
      <c r="C60">
        <v>169</v>
      </c>
      <c r="E60">
        <v>151</v>
      </c>
    </row>
    <row r="61" spans="1:6" x14ac:dyDescent="0.25">
      <c r="A61" t="s">
        <v>173</v>
      </c>
      <c r="B61" t="s">
        <v>174</v>
      </c>
      <c r="C61">
        <v>956</v>
      </c>
      <c r="E61">
        <v>233</v>
      </c>
      <c r="F61">
        <v>231</v>
      </c>
    </row>
    <row r="64" spans="1:6" x14ac:dyDescent="0.25">
      <c r="A64" s="1"/>
      <c r="B64" s="1"/>
      <c r="C64" s="1"/>
      <c r="D64" s="1"/>
      <c r="E64" s="1"/>
      <c r="F64" s="1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2"/>
  <sheetViews>
    <sheetView topLeftCell="B1" zoomScaleNormal="100" workbookViewId="0">
      <selection activeCell="I1" sqref="I1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25</v>
      </c>
    </row>
    <row r="2" spans="1:11" ht="18.75" x14ac:dyDescent="0.3">
      <c r="A2" s="2" t="s">
        <v>96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 t="s">
        <v>161</v>
      </c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4.59</v>
      </c>
      <c r="C6" s="7"/>
      <c r="D6" s="11" t="s">
        <v>89</v>
      </c>
      <c r="E6" s="23">
        <f>E5-COUNTIF(F10:F20, "DNC")</f>
        <v>5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0.78819444444444453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ht="15.75" x14ac:dyDescent="0.25">
      <c r="A10" s="13" t="s">
        <v>108</v>
      </c>
      <c r="B10" s="14" t="str">
        <f>VLOOKUP(A10, Boats!A$1:F$144, 2, FALSE)</f>
        <v>Lintunen/Naysmith</v>
      </c>
      <c r="C10" s="14">
        <f>VLOOKUP(A10, Boats!A$1:F$144, 3, FALSE)</f>
        <v>67875</v>
      </c>
      <c r="D10" s="14">
        <f>VLOOKUP(A10, Boats!A$1:F$144, 6, FALSE)</f>
        <v>102</v>
      </c>
      <c r="E10" s="15">
        <v>0.82437499999999997</v>
      </c>
      <c r="F10" s="15"/>
      <c r="G10" s="16">
        <f t="shared" ref="G10:G20" si="0">IF(ISBLANK(E10), "", (E10-B$7) *24*60*60)</f>
        <v>3125.99999999999</v>
      </c>
      <c r="H10" s="14">
        <f t="shared" ref="H10:H20" si="1">IF(ISBLANK(E10), "", ROUND(B$6*D10, 0))</f>
        <v>468</v>
      </c>
      <c r="I10" s="16">
        <f t="shared" ref="I10:I20" si="2">IF(ISBLANK(E10),"",G10-H10)</f>
        <v>2657.99999999999</v>
      </c>
      <c r="J10" s="14">
        <f t="shared" ref="J10:J20" si="3">IF(F10="DNF", $E$6+1, IF(F10="DNS", $E$6+1, IF(F10="DSQ", $E$6+1, IF(F10="DNC", $E$5+1, RANK(I10, I$10:I$20, 1)))))</f>
        <v>1</v>
      </c>
      <c r="K10" s="17"/>
    </row>
    <row r="11" spans="1:11" ht="15.75" x14ac:dyDescent="0.25">
      <c r="A11" s="13" t="s">
        <v>107</v>
      </c>
      <c r="B11" s="14" t="str">
        <f>VLOOKUP(A11, Boats!A$1:F$144, 2, FALSE)</f>
        <v>Rob Ferguson</v>
      </c>
      <c r="C11" s="14"/>
      <c r="D11" s="14">
        <f>VLOOKUP(A11, Boats!A$1:F$144, 6, FALSE)</f>
        <v>108</v>
      </c>
      <c r="E11" s="15">
        <v>0.82656249999999998</v>
      </c>
      <c r="F11" s="15"/>
      <c r="G11" s="16">
        <f t="shared" si="0"/>
        <v>3314.9999999999905</v>
      </c>
      <c r="H11" s="14">
        <f t="shared" si="1"/>
        <v>496</v>
      </c>
      <c r="I11" s="16">
        <f t="shared" si="2"/>
        <v>2818.9999999999905</v>
      </c>
      <c r="J11" s="14">
        <f t="shared" si="3"/>
        <v>2</v>
      </c>
      <c r="K11" s="17"/>
    </row>
    <row r="12" spans="1:11" ht="15.75" x14ac:dyDescent="0.25">
      <c r="A12" s="13" t="s">
        <v>31</v>
      </c>
      <c r="B12" s="14" t="str">
        <f>VLOOKUP(A12, Boats!A$1:F$144, 2, FALSE)</f>
        <v>Dave Evans</v>
      </c>
      <c r="C12" s="14">
        <f>VLOOKUP(A12, Boats!A$1:F$144, 3, FALSE)</f>
        <v>9</v>
      </c>
      <c r="D12" s="14">
        <f>VLOOKUP(A12, Boats!A$1:F$144, 6, FALSE)</f>
        <v>90</v>
      </c>
      <c r="E12" s="15">
        <v>0.83130787037037035</v>
      </c>
      <c r="F12" s="15"/>
      <c r="G12" s="16">
        <f t="shared" si="0"/>
        <v>3724.9999999999909</v>
      </c>
      <c r="H12" s="14">
        <f t="shared" si="1"/>
        <v>413</v>
      </c>
      <c r="I12" s="16">
        <f t="shared" si="2"/>
        <v>3311.9999999999909</v>
      </c>
      <c r="J12" s="22">
        <f t="shared" si="3"/>
        <v>4</v>
      </c>
      <c r="K12" s="20"/>
    </row>
    <row r="13" spans="1:11" ht="15.75" x14ac:dyDescent="0.25">
      <c r="A13" s="13" t="s">
        <v>114</v>
      </c>
      <c r="B13" s="26" t="str">
        <f>VLOOKUP(A13, Boats!A$1:F$144, 2, FALSE)</f>
        <v>Scott Pillon</v>
      </c>
      <c r="C13" s="26">
        <f>VLOOKUP(A13, Boats!A$1:F$144, 3, FALSE)</f>
        <v>911</v>
      </c>
      <c r="D13" s="29">
        <f>VLOOKUP(A13, Boats!A$1:F$144, 6, FALSE)</f>
        <v>99</v>
      </c>
      <c r="E13" s="27">
        <v>0.83340277777777771</v>
      </c>
      <c r="F13" s="27"/>
      <c r="G13" s="28">
        <f t="shared" si="0"/>
        <v>3905.9999999999868</v>
      </c>
      <c r="H13" s="26">
        <f t="shared" si="1"/>
        <v>454</v>
      </c>
      <c r="I13" s="28">
        <f t="shared" si="2"/>
        <v>3451.9999999999868</v>
      </c>
      <c r="J13" s="29">
        <f t="shared" si="3"/>
        <v>5</v>
      </c>
      <c r="K13" s="20"/>
    </row>
    <row r="14" spans="1:11" ht="15.75" x14ac:dyDescent="0.25">
      <c r="A14" s="13" t="s">
        <v>147</v>
      </c>
      <c r="B14" s="14" t="str">
        <f>VLOOKUP(A14, Boats!A$1:F$144, 2, FALSE)</f>
        <v>Brad Blackton</v>
      </c>
      <c r="C14" s="14">
        <f>VLOOKUP(A14, Boats!A$1:F$144, 3, FALSE)</f>
        <v>112</v>
      </c>
      <c r="D14" s="22">
        <f>VLOOKUP(A14, Boats!A$1:F$144, 6, FALSE)</f>
        <v>102</v>
      </c>
      <c r="E14" s="15">
        <v>0.83018518518518514</v>
      </c>
      <c r="F14" s="15"/>
      <c r="G14" s="16">
        <f t="shared" si="0"/>
        <v>3627.9999999999882</v>
      </c>
      <c r="H14" s="14">
        <f t="shared" si="1"/>
        <v>468</v>
      </c>
      <c r="I14" s="16">
        <f t="shared" si="2"/>
        <v>3159.9999999999882</v>
      </c>
      <c r="J14" s="22">
        <f t="shared" si="3"/>
        <v>3</v>
      </c>
      <c r="K14" s="20"/>
    </row>
    <row r="15" spans="1:11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1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3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  <c r="M17" s="3" t="s">
        <v>162</v>
      </c>
    </row>
    <row r="18" spans="1:13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3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3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3" ht="14.25" customHeight="1" x14ac:dyDescent="0.25"/>
    <row r="22" spans="1:13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3" x14ac:dyDescent="0.25">
      <c r="A23" s="11" t="s">
        <v>14</v>
      </c>
      <c r="B23" s="9" t="s">
        <v>161</v>
      </c>
      <c r="C23" s="7"/>
      <c r="D23" s="11" t="s">
        <v>88</v>
      </c>
      <c r="E23" s="23">
        <f>COUNTA(A28:A35)</f>
        <v>8</v>
      </c>
      <c r="F23" s="7"/>
      <c r="G23" s="7"/>
      <c r="H23" s="7"/>
      <c r="I23" s="7"/>
      <c r="J23" s="7"/>
      <c r="K23" s="7"/>
    </row>
    <row r="24" spans="1:13" x14ac:dyDescent="0.25">
      <c r="A24" s="11" t="s">
        <v>10</v>
      </c>
      <c r="B24" s="6">
        <v>4.59</v>
      </c>
      <c r="C24" s="7"/>
      <c r="D24" s="11" t="s">
        <v>89</v>
      </c>
      <c r="E24" s="23">
        <f>E23-COUNTIF(F28:F35, "DNC")</f>
        <v>7</v>
      </c>
      <c r="F24" s="7"/>
      <c r="G24" s="7"/>
      <c r="H24" s="7"/>
      <c r="I24" s="7"/>
      <c r="J24" s="7"/>
      <c r="K24" s="7"/>
    </row>
    <row r="25" spans="1:13" x14ac:dyDescent="0.25">
      <c r="A25" s="11" t="s">
        <v>11</v>
      </c>
      <c r="B25" s="10">
        <v>0.79166666666666663</v>
      </c>
      <c r="C25" s="7"/>
      <c r="D25" s="7"/>
      <c r="E25" s="7"/>
      <c r="F25" s="7"/>
      <c r="G25" s="7"/>
      <c r="H25" s="7"/>
      <c r="I25" s="7"/>
      <c r="J25" s="7"/>
      <c r="K25" s="7"/>
    </row>
    <row r="26" spans="1:13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3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3" ht="15.75" x14ac:dyDescent="0.25">
      <c r="A28" s="13" t="s">
        <v>4</v>
      </c>
      <c r="B28" s="26" t="str">
        <f>VLOOKUP(A28, Boats!A$1:F$144, 2, FALSE)</f>
        <v>Dennis Hendel</v>
      </c>
      <c r="C28" s="26" t="str">
        <f>VLOOKUP(A28, Boats!A$1:F$144, 3, FALSE)</f>
        <v>KC3</v>
      </c>
      <c r="D28" s="29">
        <f>VLOOKUP(A28, Boats!A$1:F$144, 6, FALSE)</f>
        <v>126</v>
      </c>
      <c r="E28" s="36">
        <v>0.83057870370370368</v>
      </c>
      <c r="F28" s="27"/>
      <c r="G28" s="28">
        <f t="shared" ref="G28:G35" si="4">IF(ISBLANK(E28), "", (E28-B$25) *24*60*60)</f>
        <v>3362.0000000000014</v>
      </c>
      <c r="H28" s="29">
        <f t="shared" ref="H28:H35" si="5">IF(ISBLANK(E28), "", ROUND(B$24*D28, 0))</f>
        <v>578</v>
      </c>
      <c r="I28" s="28">
        <f t="shared" ref="I28:I35" si="6">IF(ISBLANK(E28),"",G28-H28)</f>
        <v>2784.0000000000014</v>
      </c>
      <c r="J28" s="29">
        <f t="shared" ref="J28:J35" si="7">IF(F28="DNF", $E$24+1, IF(F28="DNS", $E$24+1, IF(F28="DSQ", $E$24+1, IF(F28="DNC", $E$23+1, RANK(I28, I$28:I$35, 1)))))</f>
        <v>1</v>
      </c>
      <c r="K28" s="17"/>
    </row>
    <row r="29" spans="1:13" ht="15.75" x14ac:dyDescent="0.25">
      <c r="A29" s="13" t="s">
        <v>39</v>
      </c>
      <c r="B29" s="26" t="str">
        <f>VLOOKUP(A29, Boats!A$1:F$144, 2, FALSE)</f>
        <v>Andy Kozieradzki</v>
      </c>
      <c r="C29" s="26">
        <f>VLOOKUP(A29, Boats!A$1:F$144, 3, FALSE)</f>
        <v>30578</v>
      </c>
      <c r="D29" s="29">
        <f>VLOOKUP(A29, Boats!A$1:F$144, 6, FALSE)</f>
        <v>126</v>
      </c>
      <c r="E29" s="27">
        <v>0.83199074074074064</v>
      </c>
      <c r="F29" s="27"/>
      <c r="G29" s="28">
        <f t="shared" si="4"/>
        <v>3483.9999999999945</v>
      </c>
      <c r="H29" s="29">
        <f t="shared" si="5"/>
        <v>578</v>
      </c>
      <c r="I29" s="28">
        <f t="shared" si="6"/>
        <v>2905.9999999999945</v>
      </c>
      <c r="J29" s="29">
        <f t="shared" si="7"/>
        <v>2</v>
      </c>
      <c r="K29" s="20"/>
    </row>
    <row r="30" spans="1:13" ht="15.75" x14ac:dyDescent="0.25">
      <c r="A30" s="13" t="s">
        <v>116</v>
      </c>
      <c r="B30" s="14" t="str">
        <f>VLOOKUP(A30, Boats!A$1:F$144, 2, FALSE)</f>
        <v>John Vandereerden</v>
      </c>
      <c r="C30" s="14">
        <f>VLOOKUP(A30, Boats!A$1:F$144, 3, FALSE)</f>
        <v>24108</v>
      </c>
      <c r="D30" s="14">
        <f>VLOOKUP(A30, Boats!A$1:F$144, 6, FALSE)</f>
        <v>135</v>
      </c>
      <c r="E30" s="15">
        <v>0.83480324074074075</v>
      </c>
      <c r="F30" s="15"/>
      <c r="G30" s="16">
        <f t="shared" si="4"/>
        <v>3727.0000000000036</v>
      </c>
      <c r="H30" s="14">
        <f t="shared" si="5"/>
        <v>620</v>
      </c>
      <c r="I30" s="16">
        <f t="shared" si="6"/>
        <v>3107.0000000000036</v>
      </c>
      <c r="J30" s="14">
        <f t="shared" si="7"/>
        <v>3</v>
      </c>
      <c r="K30" s="20"/>
    </row>
    <row r="31" spans="1:13" ht="15.75" x14ac:dyDescent="0.25">
      <c r="A31" s="13" t="s">
        <v>46</v>
      </c>
      <c r="B31" s="14" t="str">
        <f>VLOOKUP(A31, Boats!A$1:F$144, 2, FALSE)</f>
        <v>Phil Bergeron</v>
      </c>
      <c r="C31" s="14">
        <f>VLOOKUP(A31, Boats!A$1:F$144, 3, FALSE)</f>
        <v>24230</v>
      </c>
      <c r="D31" s="14">
        <f>VLOOKUP(A31, Boats!A$1:F$144, 6, FALSE)</f>
        <v>129</v>
      </c>
      <c r="E31" s="15">
        <v>0.83471064814814822</v>
      </c>
      <c r="F31" s="15"/>
      <c r="G31" s="16">
        <f t="shared" si="4"/>
        <v>3719.0000000000091</v>
      </c>
      <c r="H31" s="14">
        <f t="shared" si="5"/>
        <v>592</v>
      </c>
      <c r="I31" s="16">
        <f t="shared" si="6"/>
        <v>3127.0000000000091</v>
      </c>
      <c r="J31" s="14">
        <f t="shared" si="7"/>
        <v>4</v>
      </c>
      <c r="K31" s="20"/>
    </row>
    <row r="32" spans="1:13" ht="15.75" x14ac:dyDescent="0.25">
      <c r="A32" s="13" t="s">
        <v>153</v>
      </c>
      <c r="B32" s="14" t="str">
        <f>VLOOKUP(A32, Boats!A$1:F$144, 2, FALSE)</f>
        <v>Brian Casey</v>
      </c>
      <c r="C32" s="14">
        <f>VLOOKUP(A32, Boats!A$1:F$144, 3, FALSE)</f>
        <v>63345</v>
      </c>
      <c r="D32" s="14">
        <f>VLOOKUP(A32, Boats!A$1:F$144, 6, FALSE)</f>
        <v>132</v>
      </c>
      <c r="E32" s="15">
        <v>0.83550925925925934</v>
      </c>
      <c r="F32" s="15"/>
      <c r="G32" s="16">
        <f t="shared" si="4"/>
        <v>3788.00000000001</v>
      </c>
      <c r="H32" s="14">
        <f t="shared" si="5"/>
        <v>606</v>
      </c>
      <c r="I32" s="16">
        <f t="shared" si="6"/>
        <v>3182.00000000001</v>
      </c>
      <c r="J32" s="14">
        <f t="shared" si="7"/>
        <v>5</v>
      </c>
      <c r="K32" s="20"/>
    </row>
    <row r="33" spans="1:11" ht="15.75" x14ac:dyDescent="0.25">
      <c r="A33" s="13" t="s">
        <v>112</v>
      </c>
      <c r="B33" s="14" t="str">
        <f>VLOOKUP(A33, Boats!A$1:F$144, 2, FALSE)</f>
        <v>Maciek Konkolowicz</v>
      </c>
      <c r="C33" s="14" t="str">
        <f>VLOOKUP(A33, Boats!A$1:F$144, 3, FALSE)</f>
        <v>KC 9</v>
      </c>
      <c r="D33" s="14">
        <f>VLOOKUP(A33, Boats!A$1:F$144, 6, FALSE)</f>
        <v>129</v>
      </c>
      <c r="E33" s="15">
        <v>0.83579861111111109</v>
      </c>
      <c r="F33" s="15"/>
      <c r="G33" s="16">
        <f t="shared" si="4"/>
        <v>3813.0000000000014</v>
      </c>
      <c r="H33" s="14">
        <f t="shared" si="5"/>
        <v>592</v>
      </c>
      <c r="I33" s="16">
        <f t="shared" si="6"/>
        <v>3221.0000000000014</v>
      </c>
      <c r="J33" s="14">
        <f t="shared" si="7"/>
        <v>6</v>
      </c>
      <c r="K33" s="20"/>
    </row>
    <row r="34" spans="1:11" ht="15.75" x14ac:dyDescent="0.25">
      <c r="A34" s="38" t="s">
        <v>41</v>
      </c>
      <c r="B34" s="34" t="str">
        <f>VLOOKUP(A34, Boats!A$1:F$144, 2, FALSE)</f>
        <v>Larry Laing</v>
      </c>
      <c r="C34" s="34">
        <f>VLOOKUP(A34, Boats!A$1:F$144, 3, FALSE)</f>
        <v>42667</v>
      </c>
      <c r="D34" s="35">
        <f>VLOOKUP(A34, Boats!A$1:F$144, 6, FALSE)</f>
        <v>129</v>
      </c>
      <c r="E34" s="36"/>
      <c r="F34" s="36" t="s">
        <v>90</v>
      </c>
      <c r="G34" s="37" t="str">
        <f>IF(ISBLANK(E34), "", (E34-B$25) *24*60*60)</f>
        <v/>
      </c>
      <c r="H34" s="35" t="str">
        <f>IF(ISBLANK(E34), "", ROUND(B$24*D34, 0))</f>
        <v/>
      </c>
      <c r="I34" s="37" t="str">
        <f>IF(ISBLANK(E34),"",G34-H34)</f>
        <v/>
      </c>
      <c r="J34" s="35">
        <f>IF(F34="DNF", $E$24+1, IF(F34="DNS", $E$24+1, IF(F34="DSQ", $E$24+1, IF(F34="DNC", $E$23+1, RANK(I34, I$28:I$35, 1)))))</f>
        <v>9</v>
      </c>
      <c r="K34" s="20"/>
    </row>
    <row r="35" spans="1:11" ht="15.75" x14ac:dyDescent="0.25">
      <c r="A35" s="13" t="s">
        <v>152</v>
      </c>
      <c r="B35" s="14" t="str">
        <f>VLOOKUP(A35, Boats!A$1:F$144, 2, FALSE)</f>
        <v>Chris Edwards</v>
      </c>
      <c r="C35" s="14">
        <f>VLOOKUP(A35, Boats!A$1:F$144, 3, FALSE)</f>
        <v>412</v>
      </c>
      <c r="D35" s="14">
        <v>138</v>
      </c>
      <c r="E35" s="15">
        <v>0.83719907407407401</v>
      </c>
      <c r="F35" s="15"/>
      <c r="G35" s="16">
        <f t="shared" si="4"/>
        <v>3933.9999999999982</v>
      </c>
      <c r="H35" s="14">
        <f t="shared" si="5"/>
        <v>633</v>
      </c>
      <c r="I35" s="16">
        <f t="shared" si="6"/>
        <v>3300.9999999999982</v>
      </c>
      <c r="J35" s="14">
        <f t="shared" si="7"/>
        <v>7</v>
      </c>
      <c r="K35" s="20"/>
    </row>
    <row r="37" spans="1:11" ht="18.75" x14ac:dyDescent="0.3">
      <c r="A37" s="4" t="s">
        <v>19</v>
      </c>
      <c r="B37" s="5"/>
      <c r="C37" s="5"/>
      <c r="D37" s="5"/>
      <c r="E37" s="5"/>
      <c r="F37" s="5"/>
      <c r="G37" s="5" t="s">
        <v>160</v>
      </c>
      <c r="H37" s="5"/>
      <c r="I37" s="5"/>
      <c r="J37" s="5"/>
      <c r="K37" s="5"/>
    </row>
    <row r="38" spans="1:11" x14ac:dyDescent="0.25">
      <c r="A38" s="11" t="s">
        <v>14</v>
      </c>
      <c r="B38" s="9" t="s">
        <v>161</v>
      </c>
      <c r="C38" s="7"/>
      <c r="D38" s="11" t="s">
        <v>88</v>
      </c>
      <c r="E38" s="21">
        <f>COUNTA(A43:A52)</f>
        <v>5</v>
      </c>
      <c r="F38" s="7"/>
      <c r="G38" s="7"/>
      <c r="H38" s="7"/>
      <c r="I38" s="7"/>
      <c r="J38" s="7"/>
      <c r="K38" s="7"/>
    </row>
    <row r="39" spans="1:11" x14ac:dyDescent="0.25">
      <c r="A39" s="11" t="s">
        <v>10</v>
      </c>
      <c r="B39" s="40">
        <v>3.57</v>
      </c>
      <c r="C39" s="7"/>
      <c r="D39" s="11" t="s">
        <v>89</v>
      </c>
      <c r="E39" s="21">
        <f>E38-COUNTIF(F43:F52, "DNC")</f>
        <v>5</v>
      </c>
      <c r="F39" s="7"/>
      <c r="G39" s="7"/>
      <c r="H39" s="7"/>
      <c r="I39" s="7"/>
      <c r="J39" s="7"/>
      <c r="K39" s="7"/>
    </row>
    <row r="40" spans="1:11" x14ac:dyDescent="0.25">
      <c r="A40" s="11" t="s">
        <v>11</v>
      </c>
      <c r="B40" s="10">
        <v>0.79513888888888884</v>
      </c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1" ht="15.75" x14ac:dyDescent="0.25">
      <c r="A43" s="13" t="s">
        <v>148</v>
      </c>
      <c r="B43" s="14" t="str">
        <f>VLOOKUP(A43, Boats!A$1:F$144, 2, FALSE)</f>
        <v>Christine Drouillard</v>
      </c>
      <c r="C43" s="14">
        <f>VLOOKUP(A43, Boats!A$1:F$144, 3, FALSE)</f>
        <v>74</v>
      </c>
      <c r="D43" s="14">
        <f>VLOOKUP(A43, Boats!A$1:F$144, 6, FALSE)</f>
        <v>234</v>
      </c>
      <c r="E43" s="15">
        <v>0.83200231481481479</v>
      </c>
      <c r="F43" s="15"/>
      <c r="G43" s="16">
        <f t="shared" ref="G43:G52" si="8">IF(ISBLANK(E43), "", (E43-B$40) *24*60*60)</f>
        <v>3185.0000000000023</v>
      </c>
      <c r="H43" s="14">
        <f t="shared" ref="H43:H52" si="9">IF(ISBLANK(E43), "", ROUND(B$39*D43, 0))</f>
        <v>835</v>
      </c>
      <c r="I43" s="16">
        <f t="shared" ref="I43:I52" si="10">IF(ISBLANK(E43),"",G43-H43)</f>
        <v>2350.0000000000023</v>
      </c>
      <c r="J43" s="14">
        <f t="shared" ref="J43:J52" si="11">IF(F43="DNF", $E$39+1, IF(F43="DNS", $E$39+1, IF(F43="DSQ", $E$39+1, IF(F43="DNC", $E$38+1, RANK(I43, I$43:I$52, 1)))))</f>
        <v>1</v>
      </c>
      <c r="K43" s="17"/>
    </row>
    <row r="44" spans="1:11" ht="15.75" x14ac:dyDescent="0.25">
      <c r="A44" s="13" t="s">
        <v>74</v>
      </c>
      <c r="B44" s="14" t="str">
        <f>VLOOKUP(A44, Boats!A$1:F$144, 2, FALSE)</f>
        <v>Chris Wysynski</v>
      </c>
      <c r="C44" s="14">
        <f>VLOOKUP(A44, Boats!A$1:F$144, 3, FALSE)</f>
        <v>68</v>
      </c>
      <c r="D44" s="14">
        <f>VLOOKUP(A44, Boats!A$1:F$144, 6, FALSE)</f>
        <v>213</v>
      </c>
      <c r="E44" s="15">
        <v>0.8318402777777778</v>
      </c>
      <c r="F44" s="15"/>
      <c r="G44" s="16">
        <f t="shared" si="8"/>
        <v>3171.0000000000064</v>
      </c>
      <c r="H44" s="14">
        <f t="shared" si="9"/>
        <v>760</v>
      </c>
      <c r="I44" s="16">
        <f t="shared" si="10"/>
        <v>2411.0000000000064</v>
      </c>
      <c r="J44" s="14">
        <f t="shared" si="11"/>
        <v>2</v>
      </c>
      <c r="K44" s="17"/>
    </row>
    <row r="45" spans="1:11" ht="15.75" x14ac:dyDescent="0.25">
      <c r="A45" s="13" t="s">
        <v>68</v>
      </c>
      <c r="B45" s="14" t="str">
        <f>VLOOKUP(A45, Boats!A$1:F$144, 2, FALSE)</f>
        <v>Dennis Pare</v>
      </c>
      <c r="C45" s="14">
        <f>VLOOKUP(A45, Boats!A$1:F$144, 3, FALSE)</f>
        <v>1473</v>
      </c>
      <c r="D45" s="14">
        <f>VLOOKUP(A45, Boats!A$1:F$144, 6, FALSE)</f>
        <v>207</v>
      </c>
      <c r="E45" s="15">
        <v>0.83318287037037031</v>
      </c>
      <c r="F45" s="15"/>
      <c r="G45" s="16">
        <f t="shared" si="8"/>
        <v>3286.9999999999991</v>
      </c>
      <c r="H45" s="14">
        <f t="shared" si="9"/>
        <v>739</v>
      </c>
      <c r="I45" s="16">
        <f t="shared" si="10"/>
        <v>2547.9999999999991</v>
      </c>
      <c r="J45" s="14">
        <f t="shared" si="11"/>
        <v>3</v>
      </c>
      <c r="K45" s="20"/>
    </row>
    <row r="46" spans="1:11" ht="15.75" x14ac:dyDescent="0.25">
      <c r="A46" s="13" t="s">
        <v>143</v>
      </c>
      <c r="B46" s="14" t="str">
        <f>VLOOKUP(A46, Boats!A$1:F$144, 2, FALSE)</f>
        <v>Andrea Hill</v>
      </c>
      <c r="C46" s="14">
        <f>VLOOKUP(A46, Boats!A$1:F$144, 3, FALSE)</f>
        <v>533</v>
      </c>
      <c r="D46" s="14">
        <f>VLOOKUP(A46, Boats!A$1:F$144, 6, FALSE)</f>
        <v>168</v>
      </c>
      <c r="E46" s="15">
        <v>0.83461805555555557</v>
      </c>
      <c r="F46" s="15"/>
      <c r="G46" s="16">
        <f t="shared" si="8"/>
        <v>3411.0000000000055</v>
      </c>
      <c r="H46" s="14">
        <f t="shared" si="9"/>
        <v>600</v>
      </c>
      <c r="I46" s="16">
        <f t="shared" si="10"/>
        <v>2811.0000000000055</v>
      </c>
      <c r="J46" s="14">
        <f t="shared" si="11"/>
        <v>4</v>
      </c>
      <c r="K46" s="20"/>
    </row>
    <row r="47" spans="1:11" ht="15.75" x14ac:dyDescent="0.25">
      <c r="A47" s="13" t="s">
        <v>52</v>
      </c>
      <c r="B47" s="14" t="str">
        <f>VLOOKUP(A47, Boats!A$1:F$144, 2, FALSE)</f>
        <v>Frank Marmara</v>
      </c>
      <c r="C47" s="14">
        <f>VLOOKUP(A47, Boats!A$1:F$144, 3, FALSE)</f>
        <v>5342</v>
      </c>
      <c r="D47" s="14">
        <f>VLOOKUP(A47, Boats!A$1:F$144, 6, FALSE)</f>
        <v>153</v>
      </c>
      <c r="E47" s="15">
        <v>0.85004629629629624</v>
      </c>
      <c r="F47" s="15"/>
      <c r="G47" s="16">
        <f t="shared" si="8"/>
        <v>4744</v>
      </c>
      <c r="H47" s="14">
        <f t="shared" si="9"/>
        <v>546</v>
      </c>
      <c r="I47" s="16">
        <f t="shared" si="10"/>
        <v>4198</v>
      </c>
      <c r="J47" s="14">
        <f t="shared" si="11"/>
        <v>5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6,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6,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14" t="e">
        <f t="shared" si="11"/>
        <v>#VALUE!</v>
      </c>
      <c r="K52" s="20"/>
    </row>
  </sheetData>
  <sheetProtection insertRows="0" deleteRows="0"/>
  <conditionalFormatting sqref="A10:J20 A28:J35">
    <cfRule type="expression" dxfId="2139" priority="5">
      <formula>NOT(ISBLANK($F10))</formula>
    </cfRule>
    <cfRule type="expression" dxfId="2138" priority="6">
      <formula>$J10=3</formula>
    </cfRule>
    <cfRule type="expression" dxfId="2137" priority="7">
      <formula>$J10=2</formula>
    </cfRule>
    <cfRule type="expression" dxfId="2136" priority="8">
      <formula>$J10=1</formula>
    </cfRule>
  </conditionalFormatting>
  <conditionalFormatting sqref="A43:J52">
    <cfRule type="expression" dxfId="2135" priority="1">
      <formula>NOT(ISBLANK($F43))</formula>
    </cfRule>
    <cfRule type="expression" dxfId="2134" priority="2">
      <formula>$J43=3</formula>
    </cfRule>
    <cfRule type="expression" dxfId="2133" priority="3">
      <formula>$J43=2</formula>
    </cfRule>
    <cfRule type="expression" dxfId="2132" priority="4">
      <formula>$J43=1</formula>
    </cfRule>
  </conditionalFormatting>
  <dataValidations count="1">
    <dataValidation type="list" allowBlank="1" showInputMessage="1" showErrorMessage="1" sqref="A43:A52 A10:A20 A28:A35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F43:F52 F10:F20 F28:F35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2"/>
  <sheetViews>
    <sheetView zoomScale="89" zoomScaleNormal="89" workbookViewId="0">
      <selection activeCell="E48" sqref="E48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COUNTA(A10:A18)+COUNTA(Table434101925313752[Boat Name])+COUNTA(Table4347112026323853[Boat Name])</f>
        <v>17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 t="s">
        <v>163</v>
      </c>
      <c r="C5" s="7"/>
      <c r="D5" s="11" t="s">
        <v>88</v>
      </c>
      <c r="E5" s="23">
        <f>COUNTA(A10:A18)</f>
        <v>5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5.18</v>
      </c>
      <c r="C6" s="7"/>
      <c r="D6" s="11" t="s">
        <v>89</v>
      </c>
      <c r="E6" s="23">
        <f>E5-COUNTIF(F10:F18, "DNC")</f>
        <v>5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0.78819444444444453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108</v>
      </c>
      <c r="B10" s="26" t="str">
        <f>VLOOKUP(A10, Boats!A$1:F$144, 2, FALSE)</f>
        <v>Lintunen/Naysmith</v>
      </c>
      <c r="C10" s="26">
        <f>VLOOKUP(A10, Boats!A$1:F$144, 3, FALSE)</f>
        <v>67875</v>
      </c>
      <c r="D10" s="26">
        <f>VLOOKUP(A10, Boats!A$1:F$144, 5, FALSE)</f>
        <v>112</v>
      </c>
      <c r="E10" s="15">
        <v>0.82100694444444444</v>
      </c>
      <c r="F10" s="27"/>
      <c r="G10" s="28">
        <f t="shared" ref="G10:G18" si="0">IF(ISBLANK(E10), "", (E10-B$7) *24*60*60)</f>
        <v>2834.9999999999923</v>
      </c>
      <c r="H10" s="26">
        <f t="shared" ref="H10:H18" si="1">IF(ISBLANK(E10), "", ROUND(B$6*D10, 0))</f>
        <v>580</v>
      </c>
      <c r="I10" s="28">
        <f t="shared" ref="I10:I18" si="2">IF(ISBLANK(E10),"",G10-H10)</f>
        <v>2254.9999999999923</v>
      </c>
      <c r="J10" s="29">
        <f>IF(F10="DNF", $E$6+1, IF(F10="DNS", $E$6+1, IF(F10="DSQ", $E$6+1, IF(F10="DNC", $E$5+1, RANK(I10, I$10:I$18, 1)))))</f>
        <v>1</v>
      </c>
      <c r="K10" s="18"/>
    </row>
    <row r="11" spans="1:11" s="8" customFormat="1" ht="15.75" x14ac:dyDescent="0.25">
      <c r="A11" s="13" t="s">
        <v>39</v>
      </c>
      <c r="B11" s="26" t="str">
        <f>VLOOKUP(A11, Boats!A$1:F$144, 2, FALSE)</f>
        <v>Andy Kozieradzki</v>
      </c>
      <c r="C11" s="26">
        <f>VLOOKUP(A11, Boats!A$1:F$144, 3, FALSE)</f>
        <v>30578</v>
      </c>
      <c r="D11" s="26">
        <f>VLOOKUP(A11, Boats!A$1:F$144, 5, FALSE)</f>
        <v>133</v>
      </c>
      <c r="E11" s="15">
        <v>0.82240740740740748</v>
      </c>
      <c r="F11" s="27"/>
      <c r="G11" s="28">
        <f t="shared" si="0"/>
        <v>2955.9999999999982</v>
      </c>
      <c r="H11" s="26">
        <f t="shared" si="1"/>
        <v>689</v>
      </c>
      <c r="I11" s="28">
        <f t="shared" si="2"/>
        <v>2266.9999999999982</v>
      </c>
      <c r="J11" s="29">
        <f>IF(F11="DNF", $E$6+1, IF(F11="DNS", $E$6+1, IF(F11="DSQ", $E$6+1, IF(F11="DNC", $E$5+1, RANK(I11, I$10:I$18, 1)))))</f>
        <v>2</v>
      </c>
      <c r="K11" s="18"/>
    </row>
    <row r="12" spans="1:11" s="8" customFormat="1" ht="15.75" x14ac:dyDescent="0.25">
      <c r="A12" s="13" t="s">
        <v>114</v>
      </c>
      <c r="B12" s="26" t="str">
        <f>VLOOKUP(A12, Boats!A$1:F$144, 2, FALSE)</f>
        <v>Scott Pillon</v>
      </c>
      <c r="C12" s="26">
        <f>VLOOKUP(A12, Boats!A$1:F$144, 3, FALSE)</f>
        <v>911</v>
      </c>
      <c r="D12" s="26">
        <v>108</v>
      </c>
      <c r="E12" s="15">
        <v>0.8210763888888889</v>
      </c>
      <c r="F12" s="27"/>
      <c r="G12" s="28">
        <f t="shared" si="0"/>
        <v>2840.9999999999932</v>
      </c>
      <c r="H12" s="26">
        <f t="shared" si="1"/>
        <v>559</v>
      </c>
      <c r="I12" s="28">
        <f t="shared" si="2"/>
        <v>2281.9999999999932</v>
      </c>
      <c r="J12" s="29">
        <f>IF(F12="DNF", $E$6+1, IF(F12="DNS", $E$6+1, IF(F12="DSQ", $E$6+1, IF(F12="DNC", $E$5+1, RANK(I12, I$10:I$18, 1)))))</f>
        <v>3</v>
      </c>
      <c r="K12" s="18"/>
    </row>
    <row r="13" spans="1:11" s="8" customFormat="1" ht="15.75" x14ac:dyDescent="0.25">
      <c r="A13" s="13" t="s">
        <v>41</v>
      </c>
      <c r="B13" s="26" t="str">
        <f>VLOOKUP(A13, Boats!A$1:F$144, 2, FALSE)</f>
        <v>Larry Laing</v>
      </c>
      <c r="C13" s="26">
        <f>VLOOKUP(A13, Boats!A$1:F$144, 3, FALSE)</f>
        <v>42667</v>
      </c>
      <c r="D13" s="26">
        <f>VLOOKUP(A13, Boats!A$1:F$144, 5, FALSE)</f>
        <v>137</v>
      </c>
      <c r="E13" s="15">
        <v>0.82436342592592593</v>
      </c>
      <c r="F13" s="27"/>
      <c r="G13" s="28">
        <f t="shared" si="0"/>
        <v>3124.9999999999927</v>
      </c>
      <c r="H13" s="26">
        <f t="shared" si="1"/>
        <v>710</v>
      </c>
      <c r="I13" s="28">
        <f t="shared" si="2"/>
        <v>2414.9999999999927</v>
      </c>
      <c r="J13" s="33">
        <f>IF(F13="DNF", $E$6+1, IF(F13="DNS", $E$6+1, IF(F13="DSQ", $E$6+1, IF(F13="DNC", $E$5+1, RANK(I13, I$10:I$18, 1)))))</f>
        <v>4</v>
      </c>
      <c r="K13" s="18"/>
    </row>
    <row r="14" spans="1:11" ht="15.75" x14ac:dyDescent="0.25">
      <c r="A14" s="25"/>
      <c r="B14" s="26" t="e">
        <f>VLOOKUP(A14, Boats!A$1:F$144, 2, FALSE)</f>
        <v>#N/A</v>
      </c>
      <c r="C14" s="26" t="e">
        <f>VLOOKUP(A14, Boats!A$1:F$144, 3, FALSE)</f>
        <v>#N/A</v>
      </c>
      <c r="D14" s="26" t="e">
        <f>VLOOKUP(A14, Boats!A$1:F$144, 5, FALSE)</f>
        <v>#N/A</v>
      </c>
      <c r="E14" s="27"/>
      <c r="F14" s="49"/>
      <c r="G14" s="28" t="str">
        <f t="shared" si="0"/>
        <v/>
      </c>
      <c r="H14" s="26" t="str">
        <f t="shared" si="1"/>
        <v/>
      </c>
      <c r="I14" s="28" t="str">
        <f t="shared" si="2"/>
        <v/>
      </c>
      <c r="J14" s="33" t="e">
        <f>IF(F13="DNF", $E$6+1, IF(F13="DNS", $E$6+1, IF(F13="DSQ", $E$6+1, IF(F13="DNC", $E$5+1, RANK(I14, I$10:I$18, 1)))))</f>
        <v>#VALUE!</v>
      </c>
      <c r="K14" s="20"/>
    </row>
    <row r="15" spans="1:11" ht="15.75" x14ac:dyDescent="0.25">
      <c r="A15" s="13" t="s">
        <v>144</v>
      </c>
      <c r="B15" s="26" t="str">
        <f>VLOOKUP(A15, Boats!A$1:F$144, 2, FALSE)</f>
        <v>J Pullen/B Bingham</v>
      </c>
      <c r="C15" s="26" t="str">
        <f>VLOOKUP(A15, Boats!A$1:F$144, 3, FALSE)</f>
        <v>CAN 16</v>
      </c>
      <c r="D15" s="26">
        <f>VLOOKUP(A15, Boats!A$1:F$144, 5, FALSE)</f>
        <v>133</v>
      </c>
      <c r="E15" s="15"/>
      <c r="F15" s="15" t="s">
        <v>159</v>
      </c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29" t="e">
        <f>IF(#REF!="DNF", $E$6+1, IF(#REF!="DNS", $E$6+1, IF(#REF!="DSQ", $E$6+1, IF(#REF!="DNC", $E$5+1, RANK(I15, I$10:I$18, 1)))))</f>
        <v>#REF!</v>
      </c>
      <c r="K15" s="20"/>
    </row>
    <row r="16" spans="1:11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5,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>IF(F16="DNF", $E$6+1, IF(F16="DNS", $E$6+1, IF(F16="DSQ", $E$6+1, IF(F16="DNC", $E$5+1, RANK(I16, I$10:I$18, 1)))))</f>
        <v>#VALUE!</v>
      </c>
      <c r="K16" s="20"/>
    </row>
    <row r="17" spans="1:11" ht="15.75" x14ac:dyDescent="0.25">
      <c r="A17" s="38"/>
      <c r="B17" s="14" t="e">
        <f>VLOOKUP(A17, Boats!A$1:F$144, 2, FALSE)</f>
        <v>#N/A</v>
      </c>
      <c r="C17" s="14" t="e">
        <f>VLOOKUP(A17, Boats!A$1:F$144, 3, FALSE)</f>
        <v>#N/A</v>
      </c>
      <c r="D17" s="14" t="e">
        <f>VLOOKUP(A17, Boats!A$1:F$144, 5, FALSE)</f>
        <v>#N/A</v>
      </c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>IF(F17="DNF", $E$6+1, IF(F17="DNS", $E$6+1, IF(F17="DSQ", $E$6+1, IF(F17="DNC", $E$5+1, RANK(I17, I$10:I$18, 1)))))</f>
        <v>#VALUE!</v>
      </c>
      <c r="K17" s="20"/>
    </row>
    <row r="18" spans="1:11" ht="15.75" x14ac:dyDescent="0.25">
      <c r="A18" s="13"/>
      <c r="B18" s="14" t="e">
        <f>VLOOKUP(A18, Boats!A$1:F$144, 2, FALSE)</f>
        <v>#N/A</v>
      </c>
      <c r="C18" s="14" t="e">
        <f>VLOOKUP(A18, Boats!A$1:F$144, 3, FALSE)</f>
        <v>#N/A</v>
      </c>
      <c r="D18" s="14" t="e">
        <f>VLOOKUP(A18, Boats!A$1:F$144, 5, FALSE)</f>
        <v>#N/A</v>
      </c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>IF(F18="DNF", $E$6+1, IF(F18="DNS", $E$6+1, IF(F18="DSQ", $E$6+1, IF(F18="DNC", $E$5+1, RANK(I18, I$10:I$18, 1)))))</f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43" t="s">
        <v>163</v>
      </c>
      <c r="C21" s="7"/>
      <c r="D21" s="11" t="s">
        <v>88</v>
      </c>
      <c r="E21" s="21">
        <f>COUNTA(A26:A34)</f>
        <v>6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>
        <v>5.18</v>
      </c>
      <c r="C22" s="7"/>
      <c r="D22" s="11" t="s">
        <v>89</v>
      </c>
      <c r="E22" s="21">
        <f>E21-COUNTIF(F26:F34, "DNC")</f>
        <v>2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>
        <v>0.79166666666666663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 t="s">
        <v>143</v>
      </c>
      <c r="B26" s="26" t="str">
        <f>VLOOKUP(A26, Boats!A$1:F$144, 2, FALSE)</f>
        <v>Andrea Hill</v>
      </c>
      <c r="C26" s="26">
        <f>VLOOKUP(A26, Boats!A$1:F$144, 3, FALSE)</f>
        <v>533</v>
      </c>
      <c r="D26" s="26">
        <f>VLOOKUP(A26, Boats!A$1:F$144, 5, FALSE)</f>
        <v>173</v>
      </c>
      <c r="E26" s="15">
        <v>0.82990740740740743</v>
      </c>
      <c r="F26" s="27"/>
      <c r="G26" s="28">
        <f t="shared" ref="G26:G34" si="3">IF(ISBLANK(E26), "", (E26-B$23) *24*60*60)</f>
        <v>3304.000000000005</v>
      </c>
      <c r="H26" s="29">
        <f t="shared" ref="H26:H34" si="4">IF(ISBLANK(E26), "", ROUND(B$22*D26, 0))</f>
        <v>896</v>
      </c>
      <c r="I26" s="28">
        <f t="shared" ref="I26:I34" si="5">IF(ISBLANK(E26),"",G26-H26)</f>
        <v>2408.000000000005</v>
      </c>
      <c r="J26" s="29">
        <f t="shared" ref="J26:J34" si="6">IF(F26="DNF", $E$22+1, IF(F26="DNS", $E$22+1, IF(F26="DSQ", $E$22+1, IF(F26="DNC", $E$21+1, RANK(I26, I$26:I$34, 1)))))</f>
        <v>1</v>
      </c>
      <c r="K26" s="20"/>
    </row>
    <row r="27" spans="1:11" ht="15.75" x14ac:dyDescent="0.25">
      <c r="A27" s="13" t="s">
        <v>133</v>
      </c>
      <c r="B27" s="26" t="str">
        <f>VLOOKUP(A27, Boats!A$1:F$144, 2, FALSE)</f>
        <v>Jason Allson</v>
      </c>
      <c r="C27" s="26">
        <f>VLOOKUP(A27, Boats!A$1:F$144, 3, FALSE)</f>
        <v>370</v>
      </c>
      <c r="D27" s="26">
        <f>VLOOKUP(A27, Boats!A$1:F$144, 5, FALSE)</f>
        <v>163</v>
      </c>
      <c r="E27" s="15">
        <v>0.82994212962962965</v>
      </c>
      <c r="F27" s="27"/>
      <c r="G27" s="28">
        <f t="shared" si="3"/>
        <v>3307.0000000000055</v>
      </c>
      <c r="H27" s="29">
        <f t="shared" si="4"/>
        <v>844</v>
      </c>
      <c r="I27" s="28">
        <f t="shared" si="5"/>
        <v>2463.0000000000055</v>
      </c>
      <c r="J27" s="29">
        <f t="shared" si="6"/>
        <v>2</v>
      </c>
      <c r="K27" s="20"/>
    </row>
    <row r="28" spans="1:11" ht="15.75" x14ac:dyDescent="0.25">
      <c r="A28" s="13" t="s">
        <v>145</v>
      </c>
      <c r="B28" s="26" t="str">
        <f>VLOOKUP(A28, Boats!A$1:F$144, 2, FALSE)</f>
        <v>Paul Dezell</v>
      </c>
      <c r="C28" s="26">
        <f>VLOOKUP(A28, Boats!A$1:F$144, 3, FALSE)</f>
        <v>214</v>
      </c>
      <c r="D28" s="26">
        <f>VLOOKUP(A28, Boats!A$1:F$144, 5, FALSE)</f>
        <v>189</v>
      </c>
      <c r="E28" s="27"/>
      <c r="F28" s="15" t="s">
        <v>90</v>
      </c>
      <c r="G28" s="28" t="str">
        <f t="shared" si="3"/>
        <v/>
      </c>
      <c r="H28" s="29" t="str">
        <f t="shared" si="4"/>
        <v/>
      </c>
      <c r="I28" s="28" t="str">
        <f t="shared" si="5"/>
        <v/>
      </c>
      <c r="J28" s="29">
        <f t="shared" si="6"/>
        <v>7</v>
      </c>
      <c r="K28" s="20"/>
    </row>
    <row r="29" spans="1:11" ht="15.75" x14ac:dyDescent="0.25">
      <c r="A29" s="13" t="s">
        <v>57</v>
      </c>
      <c r="B29" s="26" t="str">
        <f>VLOOKUP(A29, Boats!A$1:F$144, 2, FALSE)</f>
        <v>George Mooney</v>
      </c>
      <c r="C29" s="26">
        <f>VLOOKUP(A29, Boats!A$1:F$144, 3, FALSE)</f>
        <v>74023</v>
      </c>
      <c r="D29" s="26">
        <f>VLOOKUP(A29, Boats!A$1:F$144, 5, FALSE)</f>
        <v>192</v>
      </c>
      <c r="E29" s="15"/>
      <c r="F29" s="15" t="s">
        <v>90</v>
      </c>
      <c r="G29" s="28" t="str">
        <f t="shared" si="3"/>
        <v/>
      </c>
      <c r="H29" s="29" t="str">
        <f t="shared" si="4"/>
        <v/>
      </c>
      <c r="I29" s="28" t="str">
        <f t="shared" si="5"/>
        <v/>
      </c>
      <c r="J29" s="29">
        <f t="shared" si="6"/>
        <v>7</v>
      </c>
      <c r="K29" s="20"/>
    </row>
    <row r="30" spans="1:11" ht="15.75" x14ac:dyDescent="0.25">
      <c r="A30" s="13" t="s">
        <v>64</v>
      </c>
      <c r="B30" s="26" t="str">
        <f>VLOOKUP(A30, Boats!A$1:F$144, 2, FALSE)</f>
        <v>John Amyot</v>
      </c>
      <c r="C30" s="26">
        <f>VLOOKUP(A30, Boats!A$1:F$144, 3, FALSE)</f>
        <v>50</v>
      </c>
      <c r="D30" s="26">
        <f>VLOOKUP(A30, Boats!A$1:F$144, 5, FALSE)</f>
        <v>205</v>
      </c>
      <c r="E30" s="15"/>
      <c r="F30" s="15" t="s">
        <v>90</v>
      </c>
      <c r="G30" s="28" t="str">
        <f t="shared" si="3"/>
        <v/>
      </c>
      <c r="H30" s="29" t="str">
        <f t="shared" si="4"/>
        <v/>
      </c>
      <c r="I30" s="28" t="str">
        <f t="shared" si="5"/>
        <v/>
      </c>
      <c r="J30" s="29">
        <f t="shared" si="6"/>
        <v>7</v>
      </c>
      <c r="K30" s="20"/>
    </row>
    <row r="31" spans="1:11" ht="15.75" x14ac:dyDescent="0.25">
      <c r="A31" s="13" t="s">
        <v>91</v>
      </c>
      <c r="B31" s="26" t="str">
        <f>VLOOKUP(A31, Boats!A$1:F$144, 2, FALSE)</f>
        <v>Lothar Bauer</v>
      </c>
      <c r="C31" s="26">
        <f>VLOOKUP(A31, Boats!A$1:F$144, 3, FALSE)</f>
        <v>543</v>
      </c>
      <c r="D31" s="26">
        <f>VLOOKUP(A31, Boats!A$1:F$144, 5, FALSE)</f>
        <v>211</v>
      </c>
      <c r="E31" s="27"/>
      <c r="F31" s="15" t="s">
        <v>90</v>
      </c>
      <c r="G31" s="28" t="str">
        <f t="shared" si="3"/>
        <v/>
      </c>
      <c r="H31" s="29" t="str">
        <f t="shared" si="4"/>
        <v/>
      </c>
      <c r="I31" s="28" t="str">
        <f t="shared" si="5"/>
        <v/>
      </c>
      <c r="J31" s="29">
        <f t="shared" si="6"/>
        <v>7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3"/>
        <v/>
      </c>
      <c r="H32" s="14" t="str">
        <f t="shared" si="4"/>
        <v/>
      </c>
      <c r="I32" s="16" t="str">
        <f t="shared" si="5"/>
        <v/>
      </c>
      <c r="J32" s="14" t="e">
        <f t="shared" si="6"/>
        <v>#VALUE!</v>
      </c>
      <c r="K32" s="20"/>
    </row>
    <row r="33" spans="1:11" ht="15.75" x14ac:dyDescent="0.25">
      <c r="A33" s="25"/>
      <c r="B33" s="26" t="e">
        <f>VLOOKUP(A33, Boats!A$1:F$144, 2, FALSE)</f>
        <v>#N/A</v>
      </c>
      <c r="C33" s="26" t="e">
        <f>VLOOKUP(A33, Boats!A$1:F$144, 3, FALSE)</f>
        <v>#N/A</v>
      </c>
      <c r="D33" s="26" t="e">
        <f>VLOOKUP(A33, Boats!A$1:F$144, 5, FALSE)</f>
        <v>#N/A</v>
      </c>
      <c r="E33" s="27"/>
      <c r="F33" s="27"/>
      <c r="G33" s="28" t="str">
        <f t="shared" si="3"/>
        <v/>
      </c>
      <c r="H33" s="29" t="str">
        <f t="shared" si="4"/>
        <v/>
      </c>
      <c r="I33" s="28" t="str">
        <f t="shared" si="5"/>
        <v/>
      </c>
      <c r="J33" s="29" t="e">
        <f t="shared" si="6"/>
        <v>#VALUE!</v>
      </c>
      <c r="K33" s="20"/>
    </row>
    <row r="34" spans="1:11" ht="15.75" x14ac:dyDescent="0.25">
      <c r="A34" s="13"/>
      <c r="B34" s="14" t="e">
        <f>VLOOKUP(A34, Boats!A$1:F$144, 2, FALSE)</f>
        <v>#N/A</v>
      </c>
      <c r="C34" s="14" t="e">
        <f>VLOOKUP(A34, Boats!A$1:F$144, 3, FALSE)</f>
        <v>#N/A</v>
      </c>
      <c r="D34" s="14" t="e">
        <f>VLOOKUP(A34, Boats!A$1:F$144, 5, FALSE)</f>
        <v>#N/A</v>
      </c>
      <c r="E34" s="15"/>
      <c r="F34" s="15"/>
      <c r="G34" s="16" t="str">
        <f t="shared" si="3"/>
        <v/>
      </c>
      <c r="H34" s="14" t="str">
        <f t="shared" si="4"/>
        <v/>
      </c>
      <c r="I34" s="16" t="str">
        <f t="shared" si="5"/>
        <v/>
      </c>
      <c r="J34" s="14" t="e">
        <f t="shared" si="6"/>
        <v>#VALUE!</v>
      </c>
      <c r="K34" s="20"/>
    </row>
    <row r="36" spans="1:11" ht="18.75" x14ac:dyDescent="0.3">
      <c r="A36" s="4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11"/>
      <c r="B37" s="9" t="s">
        <v>163</v>
      </c>
      <c r="C37" s="7"/>
      <c r="D37" s="11" t="s">
        <v>88</v>
      </c>
      <c r="E37" s="21">
        <f>COUNTA(A42:A52)</f>
        <v>6</v>
      </c>
      <c r="F37" s="7"/>
      <c r="G37" s="7"/>
      <c r="H37" s="7"/>
      <c r="I37" s="7"/>
      <c r="J37" s="7"/>
      <c r="K37" s="7"/>
    </row>
    <row r="38" spans="1:11" x14ac:dyDescent="0.25">
      <c r="A38" s="11" t="s">
        <v>10</v>
      </c>
      <c r="B38" s="40">
        <v>5.18</v>
      </c>
      <c r="C38" s="7"/>
      <c r="D38" s="11" t="s">
        <v>89</v>
      </c>
      <c r="E38" s="21">
        <f>E37-COUNTIF(F42:F52, "DNC")</f>
        <v>6</v>
      </c>
      <c r="F38" s="7"/>
      <c r="G38" s="7"/>
      <c r="H38" s="7"/>
      <c r="I38" s="7"/>
      <c r="J38" s="7"/>
      <c r="K38" s="7"/>
    </row>
    <row r="39" spans="1:11" x14ac:dyDescent="0.25">
      <c r="A39" s="11" t="s">
        <v>11</v>
      </c>
      <c r="B39" s="10">
        <v>0.79513888888888884</v>
      </c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11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s="8" customFormat="1" x14ac:dyDescent="0.25">
      <c r="A41" s="19" t="s">
        <v>0</v>
      </c>
      <c r="B41" s="18" t="s">
        <v>5</v>
      </c>
      <c r="C41" s="18" t="s">
        <v>3</v>
      </c>
      <c r="D41" s="18" t="s">
        <v>7</v>
      </c>
      <c r="E41" s="18" t="s">
        <v>12</v>
      </c>
      <c r="F41" s="18" t="s">
        <v>26</v>
      </c>
      <c r="G41" s="18" t="s">
        <v>28</v>
      </c>
      <c r="H41" s="18" t="s">
        <v>13</v>
      </c>
      <c r="I41" s="18" t="s">
        <v>30</v>
      </c>
      <c r="J41" s="18" t="s">
        <v>15</v>
      </c>
      <c r="K41" s="12" t="s">
        <v>16</v>
      </c>
    </row>
    <row r="42" spans="1:11" ht="15.75" x14ac:dyDescent="0.25">
      <c r="A42" s="38" t="s">
        <v>80</v>
      </c>
      <c r="B42" s="34" t="str">
        <f>VLOOKUP(A42, Boats!A$1:F$144, 2, FALSE)</f>
        <v>Bernard Wolter</v>
      </c>
      <c r="C42" s="34">
        <f>VLOOKUP(A42, Boats!A$1:F$144, 3, FALSE)</f>
        <v>99</v>
      </c>
      <c r="D42" s="34">
        <f>VLOOKUP(A42, Boats!A$1:F$144, 5, FALSE)</f>
        <v>237</v>
      </c>
      <c r="E42" s="36">
        <v>0.83429398148148148</v>
      </c>
      <c r="F42" s="36"/>
      <c r="G42" s="37">
        <f t="shared" ref="G42:G52" si="7">IF(ISBLANK(E42), "", (E42-B$39) *24*60*60)</f>
        <v>3383.0000000000045</v>
      </c>
      <c r="H42" s="35">
        <f t="shared" ref="H42:H52" si="8">IF(ISBLANK(E42), "", ROUND(B$38*D42, 0))</f>
        <v>1228</v>
      </c>
      <c r="I42" s="37">
        <f t="shared" ref="I42:I52" si="9">IF(ISBLANK(E42),"",G42-H42)</f>
        <v>2155.0000000000045</v>
      </c>
      <c r="J42" s="42" t="e">
        <f t="shared" ref="J42:J52" si="10">IF(F42="DNF", $E$38+1, IF(F42="DNS", $E$38+1, IF(F42="DSQ", $E$38+1, IF(F42="DNC", $E$37+1, RANK(I42, I$42:I$52, 1)))))</f>
        <v>#VALUE!</v>
      </c>
      <c r="K42" s="17"/>
    </row>
    <row r="43" spans="1:11" ht="15.75" x14ac:dyDescent="0.25">
      <c r="A43" s="13" t="s">
        <v>66</v>
      </c>
      <c r="B43" s="26" t="str">
        <f>VLOOKUP(A43, Boats!A$1:F$144, 2, FALSE)</f>
        <v>Mary Chesnik</v>
      </c>
      <c r="C43" s="26">
        <f>VLOOKUP(A43, Boats!A$1:F$144, 3, FALSE)</f>
        <v>15944</v>
      </c>
      <c r="D43" s="26">
        <f>VLOOKUP(A43, Boats!A$1:F$144, 5, FALSE)</f>
        <v>217</v>
      </c>
      <c r="E43" s="15">
        <v>0.83358796296296289</v>
      </c>
      <c r="F43" s="27"/>
      <c r="G43" s="28">
        <f t="shared" si="7"/>
        <v>3321.9999999999977</v>
      </c>
      <c r="H43" s="29">
        <f t="shared" si="8"/>
        <v>1124</v>
      </c>
      <c r="I43" s="28">
        <f t="shared" si="9"/>
        <v>2197.9999999999977</v>
      </c>
      <c r="J43" s="31" t="e">
        <f t="shared" si="10"/>
        <v>#VALUE!</v>
      </c>
      <c r="K43" s="17"/>
    </row>
    <row r="44" spans="1:11" ht="15.75" x14ac:dyDescent="0.25">
      <c r="A44" s="13" t="s">
        <v>124</v>
      </c>
      <c r="B44" s="26" t="str">
        <f>VLOOKUP(A44, Boats!A$1:F$144, 2, FALSE)</f>
        <v>Walter Argent</v>
      </c>
      <c r="C44" s="26">
        <f>VLOOKUP(A44, Boats!A$1:F$144, 3, FALSE)</f>
        <v>15901</v>
      </c>
      <c r="D44" s="26">
        <f>VLOOKUP(A44, Boats!A$1:F$144, 5, FALSE)</f>
        <v>229</v>
      </c>
      <c r="E44" s="15">
        <v>0.8353356481481482</v>
      </c>
      <c r="F44" s="27"/>
      <c r="G44" s="28">
        <f t="shared" si="7"/>
        <v>3473.0000000000091</v>
      </c>
      <c r="H44" s="29">
        <f t="shared" si="8"/>
        <v>1186</v>
      </c>
      <c r="I44" s="28">
        <f t="shared" si="9"/>
        <v>2287.0000000000091</v>
      </c>
      <c r="J44" s="31" t="e">
        <f t="shared" si="10"/>
        <v>#VALUE!</v>
      </c>
      <c r="K44" s="20"/>
    </row>
    <row r="45" spans="1:11" ht="15.75" x14ac:dyDescent="0.25">
      <c r="A45" s="13" t="s">
        <v>74</v>
      </c>
      <c r="B45" s="14" t="str">
        <f>VLOOKUP(A45, Boats!A$1:F$144, 2, FALSE)</f>
        <v>Chris Wysynski</v>
      </c>
      <c r="C45" s="14">
        <f>VLOOKUP(A45, Boats!A$1:F$144, 3, FALSE)</f>
        <v>68</v>
      </c>
      <c r="D45" s="14">
        <f>VLOOKUP(A45, Boats!A$1:F$144, 5, FALSE)</f>
        <v>229</v>
      </c>
      <c r="E45" s="15">
        <v>0.83568287037037037</v>
      </c>
      <c r="F45" s="15"/>
      <c r="G45" s="16">
        <f t="shared" si="7"/>
        <v>3503.0000000000036</v>
      </c>
      <c r="H45" s="14">
        <f t="shared" si="8"/>
        <v>1186</v>
      </c>
      <c r="I45" s="16">
        <f t="shared" si="9"/>
        <v>2317.0000000000036</v>
      </c>
      <c r="J45" s="24" t="e">
        <f t="shared" si="10"/>
        <v>#VALUE!</v>
      </c>
      <c r="K45" s="20"/>
    </row>
    <row r="46" spans="1:11" ht="15.75" x14ac:dyDescent="0.25">
      <c r="A46" s="13" t="s">
        <v>95</v>
      </c>
      <c r="B46" s="14" t="str">
        <f>VLOOKUP(A46, Boats!A$1:F$144, 2, FALSE)</f>
        <v>Zane Handysides</v>
      </c>
      <c r="C46" s="14">
        <f>VLOOKUP(A46, Boats!A$1:F$144, 3, FALSE)</f>
        <v>5988</v>
      </c>
      <c r="D46" s="14">
        <f>VLOOKUP(A46, Boats!A$1:F$144, 5, FALSE)</f>
        <v>229</v>
      </c>
      <c r="E46" s="15">
        <v>0.83584490740740736</v>
      </c>
      <c r="F46" s="15"/>
      <c r="G46" s="16">
        <f t="shared" si="7"/>
        <v>3516.9999999999995</v>
      </c>
      <c r="H46" s="14">
        <f t="shared" si="8"/>
        <v>1186</v>
      </c>
      <c r="I46" s="16">
        <f t="shared" si="9"/>
        <v>2330.9999999999995</v>
      </c>
      <c r="J46" s="32" t="e">
        <f t="shared" si="10"/>
        <v>#VALUE!</v>
      </c>
      <c r="K46" s="20"/>
    </row>
    <row r="47" spans="1:11" ht="15.75" x14ac:dyDescent="0.25">
      <c r="A47" s="13" t="s">
        <v>117</v>
      </c>
      <c r="B47" s="14" t="str">
        <f>VLOOKUP(A47, Boats!A$1:F$144, 2, FALSE)</f>
        <v>MJ Hutchinson</v>
      </c>
      <c r="C47" s="14">
        <f>VLOOKUP(A47, Boats!A$1:F$144, 3, FALSE)</f>
        <v>178</v>
      </c>
      <c r="D47" s="14">
        <f>VLOOKUP(A47, Boats!A$1:F$144, 5, FALSE)</f>
        <v>246</v>
      </c>
      <c r="E47" s="15">
        <v>0.84146990740740746</v>
      </c>
      <c r="F47" s="15"/>
      <c r="G47" s="16">
        <f t="shared" si="7"/>
        <v>4003.0000000000086</v>
      </c>
      <c r="H47" s="14">
        <f t="shared" si="8"/>
        <v>1274</v>
      </c>
      <c r="I47" s="16">
        <f t="shared" si="9"/>
        <v>2729.0000000000086</v>
      </c>
      <c r="J47" s="32" t="e">
        <f t="shared" si="10"/>
        <v>#VALUE!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 t="s">
        <v>162</v>
      </c>
      <c r="F48" s="15"/>
      <c r="G48" s="16" t="e">
        <f t="shared" si="7"/>
        <v>#VALUE!</v>
      </c>
      <c r="H48" s="14" t="e">
        <f t="shared" si="8"/>
        <v>#N/A</v>
      </c>
      <c r="I48" s="16" t="e">
        <f t="shared" si="9"/>
        <v>#VALUE!</v>
      </c>
      <c r="J48" s="24" t="e">
        <f t="shared" si="10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5, FALSE)</f>
        <v>#N/A</v>
      </c>
      <c r="E49" s="15"/>
      <c r="F49" s="15"/>
      <c r="G49" s="16" t="str">
        <f t="shared" si="7"/>
        <v/>
      </c>
      <c r="H49" s="14" t="str">
        <f t="shared" si="8"/>
        <v/>
      </c>
      <c r="I49" s="16" t="str">
        <f t="shared" si="9"/>
        <v/>
      </c>
      <c r="J49" s="24" t="e">
        <f t="shared" si="10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5, FALSE)</f>
        <v>#N/A</v>
      </c>
      <c r="E50" s="15"/>
      <c r="F50" s="15"/>
      <c r="G50" s="16" t="str">
        <f t="shared" si="7"/>
        <v/>
      </c>
      <c r="H50" s="14" t="str">
        <f t="shared" si="8"/>
        <v/>
      </c>
      <c r="I50" s="16" t="str">
        <f t="shared" si="9"/>
        <v/>
      </c>
      <c r="J50" s="24" t="e">
        <f t="shared" si="10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5, FALSE)</f>
        <v>#N/A</v>
      </c>
      <c r="E51" s="15"/>
      <c r="F51" s="15"/>
      <c r="G51" s="16" t="str">
        <f t="shared" si="7"/>
        <v/>
      </c>
      <c r="H51" s="14" t="str">
        <f t="shared" si="8"/>
        <v/>
      </c>
      <c r="I51" s="16" t="str">
        <f t="shared" si="9"/>
        <v/>
      </c>
      <c r="J51" s="24" t="e">
        <f t="shared" si="10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5, FALSE)</f>
        <v>#N/A</v>
      </c>
      <c r="E52" s="15"/>
      <c r="F52" s="15"/>
      <c r="G52" s="16" t="str">
        <f t="shared" si="7"/>
        <v/>
      </c>
      <c r="H52" s="14" t="str">
        <f t="shared" si="8"/>
        <v/>
      </c>
      <c r="I52" s="16" t="str">
        <f t="shared" si="9"/>
        <v/>
      </c>
      <c r="J52" s="24" t="e">
        <f t="shared" si="10"/>
        <v>#VALUE!</v>
      </c>
      <c r="K52" s="20"/>
    </row>
  </sheetData>
  <sheetProtection insertRows="0" deleteRows="0"/>
  <conditionalFormatting sqref="A28:J29 F10:J13 A26:D27 F26:J27 A31:J34 A30:D30 F30:J30 A47:J52 A42:D46 F42:J46 A16:J18 A10:D13">
    <cfRule type="expression" dxfId="2095" priority="45">
      <formula>NOT(ISBLANK($F10))</formula>
    </cfRule>
    <cfRule type="expression" dxfId="2094" priority="46">
      <formula>$J10=3</formula>
    </cfRule>
    <cfRule type="expression" dxfId="2093" priority="47">
      <formula>$J10=2</formula>
    </cfRule>
    <cfRule type="expression" dxfId="2092" priority="48">
      <formula>$J10=1</formula>
    </cfRule>
  </conditionalFormatting>
  <conditionalFormatting sqref="E11">
    <cfRule type="expression" dxfId="2091" priority="41">
      <formula>NOT(ISBLANK($F11))</formula>
    </cfRule>
    <cfRule type="expression" dxfId="2090" priority="42">
      <formula>$J11=3</formula>
    </cfRule>
    <cfRule type="expression" dxfId="2089" priority="43">
      <formula>$J11=2</formula>
    </cfRule>
    <cfRule type="expression" dxfId="2088" priority="44">
      <formula>$J11=1</formula>
    </cfRule>
  </conditionalFormatting>
  <conditionalFormatting sqref="E10">
    <cfRule type="expression" dxfId="2087" priority="37">
      <formula>NOT(ISBLANK($F10))</formula>
    </cfRule>
    <cfRule type="expression" dxfId="2086" priority="38">
      <formula>$J10=3</formula>
    </cfRule>
    <cfRule type="expression" dxfId="2085" priority="39">
      <formula>$J10=2</formula>
    </cfRule>
    <cfRule type="expression" dxfId="2084" priority="40">
      <formula>$J10=1</formula>
    </cfRule>
  </conditionalFormatting>
  <conditionalFormatting sqref="E12">
    <cfRule type="expression" dxfId="2083" priority="33">
      <formula>NOT(ISBLANK($F12))</formula>
    </cfRule>
    <cfRule type="expression" dxfId="2082" priority="34">
      <formula>$J12=3</formula>
    </cfRule>
    <cfRule type="expression" dxfId="2081" priority="35">
      <formula>$J12=2</formula>
    </cfRule>
    <cfRule type="expression" dxfId="2080" priority="36">
      <formula>$J12=1</formula>
    </cfRule>
  </conditionalFormatting>
  <conditionalFormatting sqref="E13">
    <cfRule type="expression" dxfId="2079" priority="29">
      <formula>NOT(ISBLANK($F13))</formula>
    </cfRule>
    <cfRule type="expression" dxfId="2078" priority="30">
      <formula>$J13=3</formula>
    </cfRule>
    <cfRule type="expression" dxfId="2077" priority="31">
      <formula>$J13=2</formula>
    </cfRule>
    <cfRule type="expression" dxfId="2076" priority="32">
      <formula>$J13=1</formula>
    </cfRule>
  </conditionalFormatting>
  <conditionalFormatting sqref="E26:E27">
    <cfRule type="expression" dxfId="2075" priority="25">
      <formula>NOT(ISBLANK($F26))</formula>
    </cfRule>
    <cfRule type="expression" dxfId="2074" priority="26">
      <formula>$J26=3</formula>
    </cfRule>
    <cfRule type="expression" dxfId="2073" priority="27">
      <formula>$J26=2</formula>
    </cfRule>
    <cfRule type="expression" dxfId="2072" priority="28">
      <formula>$J26=1</formula>
    </cfRule>
  </conditionalFormatting>
  <conditionalFormatting sqref="E30">
    <cfRule type="expression" dxfId="2071" priority="21">
      <formula>NOT(ISBLANK($F30))</formula>
    </cfRule>
    <cfRule type="expression" dxfId="2070" priority="22">
      <formula>$J30=3</formula>
    </cfRule>
    <cfRule type="expression" dxfId="2069" priority="23">
      <formula>$J30=2</formula>
    </cfRule>
    <cfRule type="expression" dxfId="2068" priority="24">
      <formula>$J30=1</formula>
    </cfRule>
  </conditionalFormatting>
  <conditionalFormatting sqref="E45">
    <cfRule type="expression" dxfId="2067" priority="17">
      <formula>NOT(ISBLANK($F45))</formula>
    </cfRule>
    <cfRule type="expression" dxfId="2066" priority="18">
      <formula>$J45=3</formula>
    </cfRule>
    <cfRule type="expression" dxfId="2065" priority="19">
      <formula>$J45=2</formula>
    </cfRule>
    <cfRule type="expression" dxfId="2064" priority="20">
      <formula>$J45=1</formula>
    </cfRule>
  </conditionalFormatting>
  <conditionalFormatting sqref="E43">
    <cfRule type="expression" dxfId="2063" priority="13">
      <formula>NOT(ISBLANK($F43))</formula>
    </cfRule>
    <cfRule type="expression" dxfId="2062" priority="14">
      <formula>$J43=3</formula>
    </cfRule>
    <cfRule type="expression" dxfId="2061" priority="15">
      <formula>$J43=2</formula>
    </cfRule>
    <cfRule type="expression" dxfId="2060" priority="16">
      <formula>$J43=1</formula>
    </cfRule>
  </conditionalFormatting>
  <conditionalFormatting sqref="E42">
    <cfRule type="expression" dxfId="2059" priority="9">
      <formula>NOT(ISBLANK($F42))</formula>
    </cfRule>
    <cfRule type="expression" dxfId="2058" priority="10">
      <formula>$J42=3</formula>
    </cfRule>
    <cfRule type="expression" dxfId="2057" priority="11">
      <formula>$J42=2</formula>
    </cfRule>
    <cfRule type="expression" dxfId="2056" priority="12">
      <formula>$J42=1</formula>
    </cfRule>
  </conditionalFormatting>
  <conditionalFormatting sqref="E44">
    <cfRule type="expression" dxfId="2055" priority="5">
      <formula>NOT(ISBLANK($F44))</formula>
    </cfRule>
    <cfRule type="expression" dxfId="2054" priority="6">
      <formula>$J44=3</formula>
    </cfRule>
    <cfRule type="expression" dxfId="2053" priority="7">
      <formula>$J44=2</formula>
    </cfRule>
    <cfRule type="expression" dxfId="2052" priority="8">
      <formula>$J44=1</formula>
    </cfRule>
  </conditionalFormatting>
  <conditionalFormatting sqref="E46">
    <cfRule type="expression" dxfId="2051" priority="1">
      <formula>NOT(ISBLANK($F46))</formula>
    </cfRule>
    <cfRule type="expression" dxfId="2050" priority="2">
      <formula>$J46=3</formula>
    </cfRule>
    <cfRule type="expression" dxfId="2049" priority="3">
      <formula>$J46=2</formula>
    </cfRule>
    <cfRule type="expression" dxfId="2048" priority="4">
      <formula>$J46=1</formula>
    </cfRule>
  </conditionalFormatting>
  <conditionalFormatting sqref="F14">
    <cfRule type="expression" dxfId="2047" priority="49">
      <formula>NOT(ISBLANK($F14))</formula>
    </cfRule>
    <cfRule type="expression" dxfId="2046" priority="50">
      <formula>$J15=3</formula>
    </cfRule>
    <cfRule type="expression" dxfId="2045" priority="51">
      <formula>$J15=2</formula>
    </cfRule>
    <cfRule type="expression" dxfId="2044" priority="52">
      <formula>$J15=1</formula>
    </cfRule>
  </conditionalFormatting>
  <conditionalFormatting sqref="A15:E15 F14 G15:J15">
    <cfRule type="expression" dxfId="2043" priority="53">
      <formula>NOT(ISBLANK($F13))</formula>
    </cfRule>
    <cfRule type="expression" dxfId="2042" priority="54">
      <formula>$J14=3</formula>
    </cfRule>
    <cfRule type="expression" dxfId="2041" priority="55">
      <formula>$J14=2</formula>
    </cfRule>
    <cfRule type="expression" dxfId="2040" priority="56">
      <formula>$J14=1</formula>
    </cfRule>
  </conditionalFormatting>
  <conditionalFormatting sqref="G14:J14 A14:E14">
    <cfRule type="expression" dxfId="2039" priority="57">
      <formula>NOT(ISBLANK(#REF!))</formula>
    </cfRule>
    <cfRule type="expression" dxfId="2038" priority="58">
      <formula>$J14=3</formula>
    </cfRule>
    <cfRule type="expression" dxfId="2037" priority="59">
      <formula>$J14=2</formula>
    </cfRule>
    <cfRule type="expression" dxfId="2036" priority="60">
      <formula>$J14=1</formula>
    </cfRule>
  </conditionalFormatting>
  <dataValidations count="1">
    <dataValidation type="list" allowBlank="1" showInputMessage="1" showErrorMessage="1" sqref="A26:A34 A10:A18 A42:A52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F42:F52 F26:F34 F10:F14 F16:F18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2"/>
  <sheetViews>
    <sheetView topLeftCell="A5" zoomScaleNormal="100" workbookViewId="0">
      <selection activeCell="E14" sqref="E14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4" ht="18.75" x14ac:dyDescent="0.3">
      <c r="A1" s="2" t="s">
        <v>22</v>
      </c>
      <c r="B1" s="3" t="s">
        <v>25</v>
      </c>
    </row>
    <row r="2" spans="1:14" ht="18.75" x14ac:dyDescent="0.3">
      <c r="A2" s="2" t="s">
        <v>96</v>
      </c>
    </row>
    <row r="4" spans="1:14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 t="s">
        <v>162</v>
      </c>
    </row>
    <row r="5" spans="1:14" x14ac:dyDescent="0.25">
      <c r="A5" s="11" t="s">
        <v>14</v>
      </c>
      <c r="B5" s="9" t="s">
        <v>164</v>
      </c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  <c r="N5" s="3" t="s">
        <v>162</v>
      </c>
    </row>
    <row r="6" spans="1:14" x14ac:dyDescent="0.25">
      <c r="A6" s="11" t="s">
        <v>10</v>
      </c>
      <c r="B6" s="6">
        <v>6.17</v>
      </c>
      <c r="C6" s="7"/>
      <c r="D6" s="11" t="s">
        <v>89</v>
      </c>
      <c r="E6" s="23">
        <f>E5-COUNTIF(F10:F20, "DNC")</f>
        <v>4</v>
      </c>
      <c r="F6" s="7"/>
      <c r="G6" s="7"/>
      <c r="H6" s="7"/>
      <c r="I6" s="7"/>
      <c r="J6" s="7"/>
      <c r="K6" s="7"/>
    </row>
    <row r="7" spans="1:14" x14ac:dyDescent="0.25">
      <c r="A7" s="11" t="s">
        <v>11</v>
      </c>
      <c r="B7" s="10">
        <v>0.78819444444444453</v>
      </c>
      <c r="C7" s="7"/>
      <c r="D7" s="7"/>
      <c r="E7" s="7"/>
      <c r="F7" s="7"/>
      <c r="G7" s="7"/>
      <c r="H7" s="7"/>
      <c r="I7" s="7"/>
      <c r="J7" s="7"/>
      <c r="K7" s="7"/>
    </row>
    <row r="8" spans="1:14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4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4" ht="15.75" x14ac:dyDescent="0.25">
      <c r="A10" s="13" t="s">
        <v>108</v>
      </c>
      <c r="B10" s="14" t="str">
        <f>VLOOKUP(A10, Boats!A$1:F$144, 2, FALSE)</f>
        <v>Lintunen/Naysmith</v>
      </c>
      <c r="C10" s="14">
        <f>VLOOKUP(A10, Boats!A$1:F$144, 3, FALSE)</f>
        <v>67875</v>
      </c>
      <c r="D10" s="14">
        <f>VLOOKUP(A10, Boats!A$1:F$144, 6, FALSE)</f>
        <v>102</v>
      </c>
      <c r="E10" s="15">
        <v>0.8262152777777777</v>
      </c>
      <c r="F10" s="15"/>
      <c r="G10" s="16">
        <f t="shared" ref="G10:G20" si="0">IF(ISBLANK(E10), "", (E10-B$7) *24*60*60)</f>
        <v>3284.9999999999859</v>
      </c>
      <c r="H10" s="14">
        <f t="shared" ref="H10:H20" si="1">IF(ISBLANK(E10), "", ROUND(B$6*D10, 0))</f>
        <v>629</v>
      </c>
      <c r="I10" s="16">
        <f t="shared" ref="I10:I20" si="2">IF(ISBLANK(E10),"",G10-H10)</f>
        <v>2655.9999999999859</v>
      </c>
      <c r="J10" s="14" t="e">
        <f t="shared" ref="J10:J20" si="3">IF(F10="DNF", $E$6+1, IF(F10="DNS", $E$6+1, IF(F10="DSQ", $E$6+1, IF(F10="DNC", $E$5+1, RANK(I10, I$10:I$20, 1)))))</f>
        <v>#VALUE!</v>
      </c>
      <c r="K10" s="17"/>
    </row>
    <row r="11" spans="1:14" ht="15.75" x14ac:dyDescent="0.25">
      <c r="A11" s="13" t="s">
        <v>114</v>
      </c>
      <c r="B11" s="26" t="str">
        <f>VLOOKUP(A11, Boats!A$1:F$144, 2, FALSE)</f>
        <v>Scott Pillon</v>
      </c>
      <c r="C11" s="26">
        <f>VLOOKUP(A11, Boats!A$1:F$144, 3, FALSE)</f>
        <v>911</v>
      </c>
      <c r="D11" s="29">
        <f>VLOOKUP(A11, Boats!A$1:F$144, 6, FALSE)</f>
        <v>99</v>
      </c>
      <c r="E11" s="27">
        <v>0.82699074074074075</v>
      </c>
      <c r="F11" s="27"/>
      <c r="G11" s="28">
        <f t="shared" si="0"/>
        <v>3351.9999999999932</v>
      </c>
      <c r="H11" s="26">
        <f t="shared" si="1"/>
        <v>611</v>
      </c>
      <c r="I11" s="28">
        <f t="shared" si="2"/>
        <v>2740.9999999999932</v>
      </c>
      <c r="J11" s="29" t="e">
        <f t="shared" si="3"/>
        <v>#VALUE!</v>
      </c>
      <c r="K11" s="17"/>
    </row>
    <row r="12" spans="1:14" ht="15.75" x14ac:dyDescent="0.25">
      <c r="A12" s="13" t="s">
        <v>107</v>
      </c>
      <c r="B12" s="14" t="str">
        <f>VLOOKUP(A12, Boats!A$1:F$144, 2, FALSE)</f>
        <v>Rob Ferguson</v>
      </c>
      <c r="C12" s="14"/>
      <c r="D12" s="14">
        <f>VLOOKUP(A12, Boats!A$1:F$144, 6, FALSE)</f>
        <v>108</v>
      </c>
      <c r="E12" s="15">
        <v>0.82843750000000005</v>
      </c>
      <c r="F12" s="15"/>
      <c r="G12" s="16">
        <f t="shared" si="0"/>
        <v>3476.9999999999968</v>
      </c>
      <c r="H12" s="14">
        <f t="shared" si="1"/>
        <v>666</v>
      </c>
      <c r="I12" s="16">
        <f t="shared" si="2"/>
        <v>2810.9999999999968</v>
      </c>
      <c r="J12" s="14" t="e">
        <f t="shared" si="3"/>
        <v>#VALUE!</v>
      </c>
      <c r="K12" s="20"/>
    </row>
    <row r="13" spans="1:14" ht="15.75" x14ac:dyDescent="0.25">
      <c r="A13" s="13" t="s">
        <v>147</v>
      </c>
      <c r="B13" s="14" t="str">
        <f>VLOOKUP(A13, Boats!A$1:F$144, 2, FALSE)</f>
        <v>Brad Blackton</v>
      </c>
      <c r="C13" s="14">
        <f>VLOOKUP(A13, Boats!A$1:F$144, 3, FALSE)</f>
        <v>112</v>
      </c>
      <c r="D13" s="22">
        <f>VLOOKUP(A13, Boats!A$1:F$144, 6, FALSE)</f>
        <v>102</v>
      </c>
      <c r="E13" s="15">
        <v>0.82922453703703702</v>
      </c>
      <c r="F13" s="15"/>
      <c r="G13" s="16">
        <f t="shared" si="0"/>
        <v>3544.9999999999914</v>
      </c>
      <c r="H13" s="14">
        <f t="shared" si="1"/>
        <v>629</v>
      </c>
      <c r="I13" s="16">
        <f t="shared" si="2"/>
        <v>2915.9999999999914</v>
      </c>
      <c r="J13" s="22" t="e">
        <f t="shared" si="3"/>
        <v>#VALUE!</v>
      </c>
      <c r="K13" s="20"/>
    </row>
    <row r="14" spans="1:14" ht="15.75" x14ac:dyDescent="0.25">
      <c r="A14" s="13" t="s">
        <v>31</v>
      </c>
      <c r="B14" s="14" t="str">
        <f>VLOOKUP(A14, Boats!A$1:F$144, 2, FALSE)</f>
        <v>Dave Evans</v>
      </c>
      <c r="C14" s="14">
        <f>VLOOKUP(A14, Boats!A$1:F$144, 3, FALSE)</f>
        <v>9</v>
      </c>
      <c r="D14" s="14">
        <f>VLOOKUP(A14, Boats!A$1:F$144, 6, FALSE)</f>
        <v>90</v>
      </c>
      <c r="E14" s="15" t="s">
        <v>162</v>
      </c>
      <c r="F14" s="15" t="s">
        <v>90</v>
      </c>
      <c r="G14" s="16" t="e">
        <f t="shared" si="0"/>
        <v>#VALUE!</v>
      </c>
      <c r="H14" s="14">
        <f t="shared" si="1"/>
        <v>555</v>
      </c>
      <c r="I14" s="16" t="e">
        <f t="shared" si="2"/>
        <v>#VALUE!</v>
      </c>
      <c r="J14" s="22">
        <f t="shared" si="3"/>
        <v>6</v>
      </c>
      <c r="K14" s="20"/>
    </row>
    <row r="15" spans="1:14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4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3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  <c r="M17" s="3" t="s">
        <v>162</v>
      </c>
    </row>
    <row r="18" spans="1:13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3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3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3" ht="14.25" customHeight="1" x14ac:dyDescent="0.25"/>
    <row r="22" spans="1:13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3" x14ac:dyDescent="0.25">
      <c r="A23" s="11" t="s">
        <v>14</v>
      </c>
      <c r="B23" s="9" t="s">
        <v>164</v>
      </c>
      <c r="C23" s="7"/>
      <c r="D23" s="11" t="s">
        <v>88</v>
      </c>
      <c r="E23" s="23">
        <f>COUNTA(A28:A35)</f>
        <v>8</v>
      </c>
      <c r="F23" s="7"/>
      <c r="G23" s="7"/>
      <c r="H23" s="7"/>
      <c r="I23" s="7"/>
      <c r="J23" s="7"/>
      <c r="K23" s="7"/>
    </row>
    <row r="24" spans="1:13" x14ac:dyDescent="0.25">
      <c r="A24" s="11" t="s">
        <v>10</v>
      </c>
      <c r="B24" s="6">
        <v>6.17</v>
      </c>
      <c r="C24" s="7"/>
      <c r="D24" s="11" t="s">
        <v>89</v>
      </c>
      <c r="E24" s="23">
        <f>E23-COUNTIF(F28:F35, "DNC")</f>
        <v>8</v>
      </c>
      <c r="F24" s="7"/>
      <c r="G24" s="7"/>
      <c r="H24" s="7"/>
      <c r="I24" s="7"/>
      <c r="J24" s="7"/>
      <c r="K24" s="7"/>
    </row>
    <row r="25" spans="1:13" x14ac:dyDescent="0.25">
      <c r="A25" s="11"/>
      <c r="B25" s="10">
        <v>0.79166666666666663</v>
      </c>
      <c r="C25" s="7"/>
      <c r="D25" s="7"/>
      <c r="E25" s="7"/>
      <c r="F25" s="7"/>
      <c r="G25" s="7"/>
      <c r="H25" s="7"/>
      <c r="I25" s="7"/>
      <c r="J25" s="7"/>
      <c r="K25" s="7"/>
    </row>
    <row r="26" spans="1:13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3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3" ht="15.75" x14ac:dyDescent="0.25">
      <c r="A28" s="13" t="s">
        <v>4</v>
      </c>
      <c r="B28" s="26" t="str">
        <f>VLOOKUP(A28, Boats!A$1:F$144, 2, FALSE)</f>
        <v>Dennis Hendel</v>
      </c>
      <c r="C28" s="26" t="str">
        <f>VLOOKUP(A28, Boats!A$1:F$144, 3, FALSE)</f>
        <v>KC3</v>
      </c>
      <c r="D28" s="29">
        <f>VLOOKUP(A28, Boats!A$1:F$144, 6, FALSE)</f>
        <v>126</v>
      </c>
      <c r="E28" s="36">
        <v>0.83127314814814823</v>
      </c>
      <c r="F28" s="27"/>
      <c r="G28" s="28">
        <f t="shared" ref="G28:G35" si="4">IF(ISBLANK(E28), "", (E28-B$25) *24*60*60)</f>
        <v>3422.0000000000105</v>
      </c>
      <c r="H28" s="29">
        <f t="shared" ref="H28:H35" si="5">IF(ISBLANK(E28), "", ROUND(B$24*D28, 0))</f>
        <v>777</v>
      </c>
      <c r="I28" s="28">
        <f t="shared" ref="I28:I35" si="6">IF(ISBLANK(E28),"",G28-H28)</f>
        <v>2645.0000000000105</v>
      </c>
      <c r="J28" s="29">
        <f t="shared" ref="J28:J35" si="7">IF(F28="DNF", $E$24+1, IF(F28="DNS", $E$24+1, IF(F28="DSQ", $E$24+1, IF(F28="DNC", $E$23+1, RANK(I28, I$28:I$35, 1)))))</f>
        <v>1</v>
      </c>
      <c r="K28" s="17"/>
    </row>
    <row r="29" spans="1:13" ht="15.75" x14ac:dyDescent="0.25">
      <c r="A29" s="13" t="s">
        <v>39</v>
      </c>
      <c r="B29" s="26" t="str">
        <f>VLOOKUP(A29, Boats!A$1:F$144, 2, FALSE)</f>
        <v>Andy Kozieradzki</v>
      </c>
      <c r="C29" s="26">
        <f>VLOOKUP(A29, Boats!A$1:F$144, 3, FALSE)</f>
        <v>30578</v>
      </c>
      <c r="D29" s="29">
        <f>VLOOKUP(A29, Boats!A$1:F$144, 6, FALSE)</f>
        <v>126</v>
      </c>
      <c r="E29" s="27">
        <v>0.83197916666666671</v>
      </c>
      <c r="F29" s="27"/>
      <c r="G29" s="28">
        <f t="shared" si="4"/>
        <v>3483.0000000000073</v>
      </c>
      <c r="H29" s="29">
        <f t="shared" si="5"/>
        <v>777</v>
      </c>
      <c r="I29" s="28">
        <f t="shared" si="6"/>
        <v>2706.0000000000073</v>
      </c>
      <c r="J29" s="29">
        <f t="shared" si="7"/>
        <v>2</v>
      </c>
      <c r="K29" s="20"/>
    </row>
    <row r="30" spans="1:13" ht="15.75" x14ac:dyDescent="0.25">
      <c r="A30" s="13" t="s">
        <v>153</v>
      </c>
      <c r="B30" s="14" t="str">
        <f>VLOOKUP(A30, Boats!A$1:F$144, 2, FALSE)</f>
        <v>Brian Casey</v>
      </c>
      <c r="C30" s="14">
        <f>VLOOKUP(A30, Boats!A$1:F$144, 3, FALSE)</f>
        <v>63345</v>
      </c>
      <c r="D30" s="14">
        <f>VLOOKUP(A30, Boats!A$1:F$144, 6, FALSE)</f>
        <v>132</v>
      </c>
      <c r="E30" s="15">
        <v>0.83275462962962965</v>
      </c>
      <c r="F30" s="15"/>
      <c r="G30" s="16">
        <f t="shared" si="4"/>
        <v>3550.000000000005</v>
      </c>
      <c r="H30" s="14">
        <f t="shared" si="5"/>
        <v>814</v>
      </c>
      <c r="I30" s="16">
        <f t="shared" si="6"/>
        <v>2736.000000000005</v>
      </c>
      <c r="J30" s="14">
        <f t="shared" si="7"/>
        <v>3</v>
      </c>
      <c r="K30" s="20"/>
    </row>
    <row r="31" spans="1:13" ht="15.75" x14ac:dyDescent="0.25">
      <c r="A31" s="13" t="s">
        <v>116</v>
      </c>
      <c r="B31" s="14" t="str">
        <f>VLOOKUP(A31, Boats!A$1:F$144, 2, FALSE)</f>
        <v>John Vandereerden</v>
      </c>
      <c r="C31" s="14">
        <f>VLOOKUP(A31, Boats!A$1:F$144, 3, FALSE)</f>
        <v>24108</v>
      </c>
      <c r="D31" s="14">
        <f>VLOOKUP(A31, Boats!A$1:F$144, 6, FALSE)</f>
        <v>135</v>
      </c>
      <c r="E31" s="15">
        <v>0.83356481481481481</v>
      </c>
      <c r="F31" s="15"/>
      <c r="G31" s="16">
        <f t="shared" si="4"/>
        <v>3620.0000000000032</v>
      </c>
      <c r="H31" s="14">
        <f t="shared" si="5"/>
        <v>833</v>
      </c>
      <c r="I31" s="16">
        <f t="shared" si="6"/>
        <v>2787.0000000000032</v>
      </c>
      <c r="J31" s="14">
        <f t="shared" si="7"/>
        <v>4</v>
      </c>
      <c r="K31" s="20"/>
    </row>
    <row r="32" spans="1:13" ht="15.75" x14ac:dyDescent="0.25">
      <c r="A32" s="13" t="s">
        <v>152</v>
      </c>
      <c r="B32" s="14" t="str">
        <f>VLOOKUP(A32, Boats!A$1:F$144, 2, FALSE)</f>
        <v>Chris Edwards</v>
      </c>
      <c r="C32" s="14">
        <f>VLOOKUP(A32, Boats!A$1:F$144, 3, FALSE)</f>
        <v>412</v>
      </c>
      <c r="D32" s="14">
        <v>138</v>
      </c>
      <c r="E32" s="15">
        <v>0.83407407407407408</v>
      </c>
      <c r="F32" s="15"/>
      <c r="G32" s="16">
        <f t="shared" si="4"/>
        <v>3664.0000000000036</v>
      </c>
      <c r="H32" s="14">
        <f t="shared" si="5"/>
        <v>851</v>
      </c>
      <c r="I32" s="16">
        <f t="shared" si="6"/>
        <v>2813.0000000000036</v>
      </c>
      <c r="J32" s="14">
        <f t="shared" si="7"/>
        <v>5</v>
      </c>
      <c r="K32" s="20"/>
    </row>
    <row r="33" spans="1:11" ht="15.75" x14ac:dyDescent="0.25">
      <c r="A33" s="13" t="s">
        <v>112</v>
      </c>
      <c r="B33" s="14" t="str">
        <f>VLOOKUP(A33, Boats!A$1:F$144, 2, FALSE)</f>
        <v>Maciek Konkolowicz</v>
      </c>
      <c r="C33" s="14" t="str">
        <f>VLOOKUP(A33, Boats!A$1:F$144, 3, FALSE)</f>
        <v>KC 9</v>
      </c>
      <c r="D33" s="14">
        <f>VLOOKUP(A33, Boats!A$1:F$144, 6, FALSE)</f>
        <v>129</v>
      </c>
      <c r="E33" s="15">
        <v>0.83344907407407398</v>
      </c>
      <c r="F33" s="15"/>
      <c r="G33" s="16">
        <f t="shared" si="4"/>
        <v>3609.999999999995</v>
      </c>
      <c r="H33" s="14">
        <f t="shared" si="5"/>
        <v>796</v>
      </c>
      <c r="I33" s="16">
        <f t="shared" si="6"/>
        <v>2813.999999999995</v>
      </c>
      <c r="J33" s="14">
        <f t="shared" si="7"/>
        <v>6</v>
      </c>
      <c r="K33" s="20"/>
    </row>
    <row r="34" spans="1:11" ht="15.75" x14ac:dyDescent="0.25">
      <c r="A34" s="38" t="s">
        <v>41</v>
      </c>
      <c r="B34" s="34" t="str">
        <f>VLOOKUP(A34, Boats!A$1:F$144, 2, FALSE)</f>
        <v>Larry Laing</v>
      </c>
      <c r="C34" s="34">
        <f>VLOOKUP(A34, Boats!A$1:F$144, 3, FALSE)</f>
        <v>42667</v>
      </c>
      <c r="D34" s="35">
        <f>VLOOKUP(A34, Boats!A$1:F$144, 6, FALSE)</f>
        <v>129</v>
      </c>
      <c r="E34" s="36">
        <v>0.83421296296296299</v>
      </c>
      <c r="F34" s="36"/>
      <c r="G34" s="37">
        <f t="shared" si="4"/>
        <v>3676.0000000000055</v>
      </c>
      <c r="H34" s="35">
        <f t="shared" si="5"/>
        <v>796</v>
      </c>
      <c r="I34" s="37">
        <f t="shared" si="6"/>
        <v>2880.0000000000055</v>
      </c>
      <c r="J34" s="35">
        <f t="shared" si="7"/>
        <v>7</v>
      </c>
      <c r="K34" s="20"/>
    </row>
    <row r="35" spans="1:11" ht="15.75" x14ac:dyDescent="0.25">
      <c r="A35" s="13" t="s">
        <v>46</v>
      </c>
      <c r="B35" s="14" t="str">
        <f>VLOOKUP(A35, Boats!A$1:F$144, 2, FALSE)</f>
        <v>Phil Bergeron</v>
      </c>
      <c r="C35" s="14">
        <f>VLOOKUP(A35, Boats!A$1:F$144, 3, FALSE)</f>
        <v>24230</v>
      </c>
      <c r="D35" s="14">
        <f>VLOOKUP(A35, Boats!A$1:F$144, 6, FALSE)</f>
        <v>129</v>
      </c>
      <c r="E35" s="15">
        <v>0.83425925925925926</v>
      </c>
      <c r="F35" s="15"/>
      <c r="G35" s="16">
        <f t="shared" si="4"/>
        <v>3680.0000000000032</v>
      </c>
      <c r="H35" s="14">
        <f t="shared" si="5"/>
        <v>796</v>
      </c>
      <c r="I35" s="16">
        <f t="shared" si="6"/>
        <v>2884.0000000000032</v>
      </c>
      <c r="J35" s="14">
        <f t="shared" si="7"/>
        <v>8</v>
      </c>
      <c r="K35" s="20"/>
    </row>
    <row r="37" spans="1:11" ht="18.75" x14ac:dyDescent="0.3">
      <c r="A37" s="4" t="s">
        <v>19</v>
      </c>
      <c r="B37" s="5"/>
      <c r="C37" s="5"/>
      <c r="D37" s="5"/>
      <c r="E37" s="5"/>
      <c r="F37" s="5"/>
      <c r="G37" s="5" t="s">
        <v>160</v>
      </c>
      <c r="H37" s="5"/>
      <c r="I37" s="5"/>
      <c r="J37" s="5"/>
      <c r="K37" s="5"/>
    </row>
    <row r="38" spans="1:11" x14ac:dyDescent="0.25">
      <c r="A38" s="11"/>
      <c r="B38" s="9" t="s">
        <v>164</v>
      </c>
      <c r="C38" s="7"/>
      <c r="D38" s="11" t="s">
        <v>88</v>
      </c>
      <c r="E38" s="21">
        <f>COUNTA(A43:A52)</f>
        <v>5</v>
      </c>
      <c r="F38" s="7"/>
      <c r="G38" s="7"/>
      <c r="H38" s="7"/>
      <c r="I38" s="7"/>
      <c r="J38" s="7"/>
      <c r="K38" s="7"/>
    </row>
    <row r="39" spans="1:11" x14ac:dyDescent="0.25">
      <c r="A39" s="11" t="s">
        <v>10</v>
      </c>
      <c r="B39" s="50">
        <v>5.18</v>
      </c>
      <c r="C39" s="7"/>
      <c r="D39" s="11" t="s">
        <v>89</v>
      </c>
      <c r="E39" s="21">
        <f>E38-COUNTIF(F43:F52, "DNC")</f>
        <v>4</v>
      </c>
      <c r="F39" s="7"/>
      <c r="G39" s="7"/>
      <c r="H39" s="7"/>
      <c r="I39" s="7"/>
      <c r="J39" s="7"/>
      <c r="K39" s="7"/>
    </row>
    <row r="40" spans="1:11" x14ac:dyDescent="0.25">
      <c r="A40" s="11"/>
      <c r="B40" s="10">
        <v>0.79513888888888884</v>
      </c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1" ht="15.75" x14ac:dyDescent="0.25">
      <c r="A43" s="13" t="s">
        <v>148</v>
      </c>
      <c r="B43" s="14" t="str">
        <f>VLOOKUP(A43, Boats!A$1:F$144, 2, FALSE)</f>
        <v>Christine Drouillard</v>
      </c>
      <c r="C43" s="14">
        <f>VLOOKUP(A43, Boats!A$1:F$144, 3, FALSE)</f>
        <v>74</v>
      </c>
      <c r="D43" s="14">
        <f>VLOOKUP(A43, Boats!A$1:F$144, 6, FALSE)</f>
        <v>234</v>
      </c>
      <c r="E43" s="15">
        <v>0.83545138888888892</v>
      </c>
      <c r="F43" s="15"/>
      <c r="G43" s="16">
        <f t="shared" ref="G43:G52" si="8">IF(ISBLANK(E43), "", (E43-B$40) *24*60*60)</f>
        <v>3483.0000000000073</v>
      </c>
      <c r="H43" s="14">
        <f t="shared" ref="H43:H52" si="9">IF(ISBLANK(E43), "", ROUND(B$39*D43, 0))</f>
        <v>1212</v>
      </c>
      <c r="I43" s="16">
        <f t="shared" ref="I43:I52" si="10">IF(ISBLANK(E43),"",G43-H43)</f>
        <v>2271.0000000000073</v>
      </c>
      <c r="J43" s="14">
        <f t="shared" ref="J43:J52" si="11">IF(F43="DNF", $E$39+1, IF(F43="DNS", $E$39+1, IF(F43="DSQ", $E$39+1, IF(F43="DNC", $E$38+1, RANK(I43, I$43:I$52, 1)))))</f>
        <v>1</v>
      </c>
      <c r="K43" s="17"/>
    </row>
    <row r="44" spans="1:11" ht="15.75" x14ac:dyDescent="0.25">
      <c r="A44" s="13" t="s">
        <v>68</v>
      </c>
      <c r="B44" s="14" t="str">
        <f>VLOOKUP(A44, Boats!A$1:F$144, 2, FALSE)</f>
        <v>Dennis Pare</v>
      </c>
      <c r="C44" s="14">
        <f>VLOOKUP(A44, Boats!A$1:F$144, 3, FALSE)</f>
        <v>1473</v>
      </c>
      <c r="D44" s="14">
        <f>VLOOKUP(A44, Boats!A$1:F$144, 6, FALSE)</f>
        <v>207</v>
      </c>
      <c r="E44" s="15">
        <v>0.83464120370370365</v>
      </c>
      <c r="F44" s="15"/>
      <c r="G44" s="16">
        <f t="shared" si="8"/>
        <v>3412.9999999999995</v>
      </c>
      <c r="H44" s="14">
        <f t="shared" si="9"/>
        <v>1072</v>
      </c>
      <c r="I44" s="16">
        <f t="shared" si="10"/>
        <v>2340.9999999999995</v>
      </c>
      <c r="J44" s="14">
        <f t="shared" si="11"/>
        <v>2</v>
      </c>
      <c r="K44" s="17"/>
    </row>
    <row r="45" spans="1:11" ht="15.75" x14ac:dyDescent="0.25">
      <c r="A45" s="13" t="s">
        <v>143</v>
      </c>
      <c r="B45" s="14" t="str">
        <f>VLOOKUP(A45, Boats!A$1:F$144, 2, FALSE)</f>
        <v>Andrea Hill</v>
      </c>
      <c r="C45" s="14">
        <f>VLOOKUP(A45, Boats!A$1:F$144, 3, FALSE)</f>
        <v>533</v>
      </c>
      <c r="D45" s="14">
        <f>VLOOKUP(A45, Boats!A$1:F$144, 6, FALSE)</f>
        <v>168</v>
      </c>
      <c r="E45" s="15">
        <v>0.83266203703703701</v>
      </c>
      <c r="F45" s="15"/>
      <c r="G45" s="16">
        <f t="shared" si="8"/>
        <v>3242.0000000000018</v>
      </c>
      <c r="H45" s="14">
        <f t="shared" si="9"/>
        <v>870</v>
      </c>
      <c r="I45" s="16">
        <f t="shared" si="10"/>
        <v>2372.0000000000018</v>
      </c>
      <c r="J45" s="14">
        <f t="shared" si="11"/>
        <v>3</v>
      </c>
      <c r="K45" s="20"/>
    </row>
    <row r="46" spans="1:11" ht="15.75" x14ac:dyDescent="0.25">
      <c r="A46" s="13" t="s">
        <v>74</v>
      </c>
      <c r="B46" s="14" t="str">
        <f>VLOOKUP(A46, Boats!A$1:F$144, 2, FALSE)</f>
        <v>Chris Wysynski</v>
      </c>
      <c r="C46" s="14">
        <f>VLOOKUP(A46, Boats!A$1:F$144, 3, FALSE)</f>
        <v>68</v>
      </c>
      <c r="D46" s="14">
        <f>VLOOKUP(A46, Boats!A$1:F$144, 6, FALSE)</f>
        <v>213</v>
      </c>
      <c r="E46" s="15">
        <v>0.83555555555555561</v>
      </c>
      <c r="F46" s="15"/>
      <c r="G46" s="16">
        <f t="shared" si="8"/>
        <v>3492.0000000000086</v>
      </c>
      <c r="H46" s="14">
        <f t="shared" si="9"/>
        <v>1103</v>
      </c>
      <c r="I46" s="16">
        <f t="shared" si="10"/>
        <v>2389.0000000000086</v>
      </c>
      <c r="J46" s="14">
        <f t="shared" si="11"/>
        <v>4</v>
      </c>
      <c r="K46" s="20"/>
    </row>
    <row r="47" spans="1:11" ht="15.75" x14ac:dyDescent="0.25">
      <c r="A47" s="13" t="s">
        <v>52</v>
      </c>
      <c r="B47" s="14" t="str">
        <f>VLOOKUP(A47, Boats!A$1:F$144, 2, FALSE)</f>
        <v>Frank Marmara</v>
      </c>
      <c r="C47" s="14">
        <f>VLOOKUP(A47, Boats!A$1:F$144, 3, FALSE)</f>
        <v>5342</v>
      </c>
      <c r="D47" s="14">
        <f>VLOOKUP(A47, Boats!A$1:F$144, 6, FALSE)</f>
        <v>153</v>
      </c>
      <c r="E47" s="15"/>
      <c r="F47" s="15" t="s">
        <v>90</v>
      </c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>
        <f t="shared" si="11"/>
        <v>6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6,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6,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14" t="e">
        <f t="shared" si="11"/>
        <v>#VALUE!</v>
      </c>
      <c r="K52" s="20"/>
    </row>
  </sheetData>
  <sheetProtection insertRows="0" deleteRows="0"/>
  <conditionalFormatting sqref="A10:J20 A28:J35">
    <cfRule type="expression" dxfId="1999" priority="5">
      <formula>NOT(ISBLANK($F10))</formula>
    </cfRule>
    <cfRule type="expression" dxfId="1998" priority="6">
      <formula>$J10=3</formula>
    </cfRule>
    <cfRule type="expression" dxfId="1997" priority="7">
      <formula>$J10=2</formula>
    </cfRule>
    <cfRule type="expression" dxfId="1996" priority="8">
      <formula>$J10=1</formula>
    </cfRule>
  </conditionalFormatting>
  <conditionalFormatting sqref="A43:J52">
    <cfRule type="expression" dxfId="1995" priority="1">
      <formula>NOT(ISBLANK($F43))</formula>
    </cfRule>
    <cfRule type="expression" dxfId="1994" priority="2">
      <formula>$J43=3</formula>
    </cfRule>
    <cfRule type="expression" dxfId="1993" priority="3">
      <formula>$J43=2</formula>
    </cfRule>
    <cfRule type="expression" dxfId="1992" priority="4">
      <formula>$J43=1</formula>
    </cfRule>
  </conditionalFormatting>
  <dataValidations count="1">
    <dataValidation type="list" allowBlank="1" showInputMessage="1" showErrorMessage="1" sqref="A43:A52 A10:A20 A28:A35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F43:F52 F10:F20 F28:F35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2"/>
  <sheetViews>
    <sheetView topLeftCell="A21" zoomScaleNormal="100" workbookViewId="0">
      <selection activeCell="E43" sqref="E43:F47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4" ht="18.75" x14ac:dyDescent="0.3">
      <c r="A1" s="2" t="s">
        <v>22</v>
      </c>
      <c r="B1" s="3" t="s">
        <v>25</v>
      </c>
    </row>
    <row r="2" spans="1:14" ht="18.75" x14ac:dyDescent="0.3">
      <c r="A2" s="2" t="s">
        <v>96</v>
      </c>
    </row>
    <row r="4" spans="1:14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 t="s">
        <v>162</v>
      </c>
    </row>
    <row r="5" spans="1:14" x14ac:dyDescent="0.25">
      <c r="A5" s="11" t="s">
        <v>14</v>
      </c>
      <c r="B5" s="9" t="s">
        <v>164</v>
      </c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  <c r="N5" s="3" t="s">
        <v>162</v>
      </c>
    </row>
    <row r="6" spans="1:14" x14ac:dyDescent="0.25">
      <c r="A6" s="11" t="s">
        <v>10</v>
      </c>
      <c r="B6" s="6">
        <v>24.2</v>
      </c>
      <c r="C6" s="7"/>
      <c r="D6" s="11" t="s">
        <v>89</v>
      </c>
      <c r="E6" s="23">
        <f>E5-COUNTIF(F10:F20, "DNC")</f>
        <v>5</v>
      </c>
      <c r="F6" s="7"/>
      <c r="G6" s="7"/>
      <c r="H6" s="7"/>
      <c r="I6" s="7"/>
      <c r="J6" s="7"/>
      <c r="K6" s="7"/>
    </row>
    <row r="7" spans="1:14" x14ac:dyDescent="0.25">
      <c r="A7" s="11" t="s">
        <v>11</v>
      </c>
      <c r="B7" s="10">
        <v>0.42708333333333331</v>
      </c>
      <c r="C7" s="7"/>
      <c r="D7" s="7"/>
      <c r="E7" s="7"/>
      <c r="F7" s="7"/>
      <c r="G7" s="7"/>
      <c r="H7" s="7"/>
      <c r="I7" s="7"/>
      <c r="J7" s="7"/>
      <c r="K7" s="7"/>
    </row>
    <row r="8" spans="1:14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4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4" ht="15.75" x14ac:dyDescent="0.25">
      <c r="A10" s="13" t="s">
        <v>4</v>
      </c>
      <c r="B10" s="14" t="str">
        <f>VLOOKUP(A10, Boats!A$1:F$144, 2, FALSE)</f>
        <v>Dennis Hendel</v>
      </c>
      <c r="C10" s="14" t="str">
        <f>VLOOKUP(A10, Boats!A$1:F$144, 3, FALSE)</f>
        <v>KC3</v>
      </c>
      <c r="D10" s="14">
        <f>VLOOKUP(A10, Boats!A$1:F$144, 6, FALSE)</f>
        <v>126</v>
      </c>
      <c r="E10" s="15">
        <v>0.64947916666666672</v>
      </c>
      <c r="F10" s="15"/>
      <c r="G10" s="16">
        <f t="shared" ref="G10:G20" si="0">IF(ISBLANK(E10), "", (E10-B$7) *24*60*60)</f>
        <v>19215.000000000007</v>
      </c>
      <c r="H10" s="14">
        <f t="shared" ref="H10:H20" si="1">IF(ISBLANK(E10), "", ROUND(B$6*D10, 0))</f>
        <v>3049</v>
      </c>
      <c r="I10" s="16">
        <f t="shared" ref="I10:I20" si="2">IF(ISBLANK(E10),"",G10-H10)</f>
        <v>16166.000000000007</v>
      </c>
      <c r="J10" s="14">
        <f t="shared" ref="J10:J20" si="3">IF(F10="DNF", $E$6+1, IF(F10="DNS", $E$6+1, IF(F10="DSQ", $E$6+1, IF(F10="DNC", $E$5+1, RANK(I10, I$10:I$20, 1)))))</f>
        <v>1</v>
      </c>
      <c r="K10" s="17"/>
    </row>
    <row r="11" spans="1:14" ht="15.75" x14ac:dyDescent="0.25">
      <c r="A11" s="13" t="s">
        <v>39</v>
      </c>
      <c r="B11" s="26" t="str">
        <f>VLOOKUP(A11, Boats!A$1:F$144, 2, FALSE)</f>
        <v>Andy Kozieradzki</v>
      </c>
      <c r="C11" s="26">
        <f>VLOOKUP(A11, Boats!A$1:F$144, 3, FALSE)</f>
        <v>30578</v>
      </c>
      <c r="D11" s="29">
        <f>VLOOKUP(A11, Boats!A$1:F$144, 6, FALSE)</f>
        <v>126</v>
      </c>
      <c r="E11" s="27">
        <v>0.66283564814814822</v>
      </c>
      <c r="F11" s="27"/>
      <c r="G11" s="28">
        <f t="shared" si="0"/>
        <v>20369.000000000007</v>
      </c>
      <c r="H11" s="26">
        <f t="shared" si="1"/>
        <v>3049</v>
      </c>
      <c r="I11" s="28">
        <f t="shared" si="2"/>
        <v>17320.000000000007</v>
      </c>
      <c r="J11" s="29">
        <f t="shared" si="3"/>
        <v>2</v>
      </c>
      <c r="K11" s="17"/>
    </row>
    <row r="12" spans="1:14" ht="15.75" x14ac:dyDescent="0.25">
      <c r="A12" s="13" t="s">
        <v>41</v>
      </c>
      <c r="B12" s="14" t="str">
        <f>VLOOKUP(A12, Boats!A$1:F$144, 2, FALSE)</f>
        <v>Larry Laing</v>
      </c>
      <c r="C12" s="14">
        <f>VLOOKUP(A12, Boats!A$1:F$144, 3, FALSE)</f>
        <v>42667</v>
      </c>
      <c r="D12" s="14">
        <f>VLOOKUP(A12, Boats!A$1:F$144, 6, FALSE)</f>
        <v>129</v>
      </c>
      <c r="E12" s="15">
        <v>0.67851851851851841</v>
      </c>
      <c r="F12" s="15"/>
      <c r="G12" s="16">
        <f t="shared" si="0"/>
        <v>21723.999999999993</v>
      </c>
      <c r="H12" s="14">
        <f t="shared" si="1"/>
        <v>3122</v>
      </c>
      <c r="I12" s="16">
        <f t="shared" si="2"/>
        <v>18601.999999999993</v>
      </c>
      <c r="J12" s="22">
        <f t="shared" si="3"/>
        <v>3</v>
      </c>
      <c r="K12" s="20"/>
    </row>
    <row r="13" spans="1:14" ht="15.75" x14ac:dyDescent="0.25">
      <c r="A13" s="13" t="s">
        <v>107</v>
      </c>
      <c r="B13" s="14" t="str">
        <f>VLOOKUP(A13, Boats!A$1:F$144, 2, FALSE)</f>
        <v>Rob Ferguson</v>
      </c>
      <c r="C13" s="14"/>
      <c r="D13" s="14">
        <f>VLOOKUP(A13, Boats!A$1:F$144, 6, FALSE)</f>
        <v>108</v>
      </c>
      <c r="E13" s="15">
        <v>0.67719907407407398</v>
      </c>
      <c r="F13" s="15"/>
      <c r="G13" s="16">
        <f t="shared" si="0"/>
        <v>21609.999999999993</v>
      </c>
      <c r="H13" s="14">
        <f t="shared" si="1"/>
        <v>2614</v>
      </c>
      <c r="I13" s="16">
        <f t="shared" si="2"/>
        <v>18995.999999999993</v>
      </c>
      <c r="J13" s="14">
        <f t="shared" si="3"/>
        <v>4</v>
      </c>
      <c r="K13" s="20"/>
    </row>
    <row r="14" spans="1:14" ht="15.75" x14ac:dyDescent="0.25">
      <c r="A14" s="13" t="s">
        <v>153</v>
      </c>
      <c r="B14" s="14" t="str">
        <f>VLOOKUP(A14, Boats!A$1:F$144, 2, FALSE)</f>
        <v>Brian Casey</v>
      </c>
      <c r="C14" s="14">
        <f>VLOOKUP(A14, Boats!A$1:F$144, 3, FALSE)</f>
        <v>63345</v>
      </c>
      <c r="D14" s="22">
        <f>VLOOKUP(A14, Boats!A$1:F$144, 6, FALSE)</f>
        <v>132</v>
      </c>
      <c r="E14" s="15">
        <v>0.68685185185185194</v>
      </c>
      <c r="F14" s="15"/>
      <c r="G14" s="16">
        <f t="shared" si="0"/>
        <v>22444.000000000011</v>
      </c>
      <c r="H14" s="14">
        <f t="shared" si="1"/>
        <v>3194</v>
      </c>
      <c r="I14" s="16">
        <f t="shared" si="2"/>
        <v>19250.000000000011</v>
      </c>
      <c r="J14" s="22">
        <f t="shared" si="3"/>
        <v>5</v>
      </c>
      <c r="K14" s="20"/>
    </row>
    <row r="15" spans="1:14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4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3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  <c r="M17" s="3" t="s">
        <v>162</v>
      </c>
    </row>
    <row r="18" spans="1:13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3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3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3" ht="14.25" customHeight="1" x14ac:dyDescent="0.25"/>
    <row r="22" spans="1:13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3" x14ac:dyDescent="0.25">
      <c r="A23" s="11" t="s">
        <v>14</v>
      </c>
      <c r="B23" s="9" t="s">
        <v>164</v>
      </c>
      <c r="C23" s="7"/>
      <c r="D23" s="11" t="s">
        <v>88</v>
      </c>
      <c r="E23" s="23">
        <f>COUNTA(A28:A35)</f>
        <v>2</v>
      </c>
      <c r="F23" s="7"/>
      <c r="G23" s="7"/>
      <c r="H23" s="7"/>
      <c r="I23" s="7"/>
      <c r="J23" s="7"/>
      <c r="K23" s="7"/>
    </row>
    <row r="24" spans="1:13" x14ac:dyDescent="0.25">
      <c r="A24" s="11" t="s">
        <v>10</v>
      </c>
      <c r="B24" s="6">
        <v>24.2</v>
      </c>
      <c r="C24" s="7"/>
      <c r="D24" s="11" t="s">
        <v>89</v>
      </c>
      <c r="E24" s="23">
        <f>E23-COUNTIF(F28:F35, "DNC")</f>
        <v>2</v>
      </c>
      <c r="F24" s="7"/>
      <c r="G24" s="7"/>
      <c r="H24" s="7"/>
      <c r="I24" s="7"/>
      <c r="J24" s="7"/>
      <c r="K24" s="7"/>
    </row>
    <row r="25" spans="1:13" x14ac:dyDescent="0.25">
      <c r="A25" s="11"/>
      <c r="B25" s="10">
        <v>0.4201388888888889</v>
      </c>
      <c r="C25" s="7"/>
      <c r="D25" s="7"/>
      <c r="E25" s="7"/>
      <c r="F25" s="7"/>
      <c r="G25" s="7"/>
      <c r="H25" s="7"/>
      <c r="I25" s="7"/>
      <c r="J25" s="7"/>
      <c r="K25" s="7"/>
    </row>
    <row r="26" spans="1:13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3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3" ht="15.75" x14ac:dyDescent="0.25">
      <c r="A28" s="13" t="s">
        <v>143</v>
      </c>
      <c r="B28" s="26" t="str">
        <f>VLOOKUP(A28, Boats!A$1:F$144, 2, FALSE)</f>
        <v>Andrea Hill</v>
      </c>
      <c r="C28" s="26">
        <f>VLOOKUP(A28, Boats!A$1:F$144, 3, FALSE)</f>
        <v>533</v>
      </c>
      <c r="D28" s="29">
        <f>VLOOKUP(A28, Boats!A$1:F$144, 6, FALSE)</f>
        <v>168</v>
      </c>
      <c r="E28" s="36">
        <v>0.66217592592592589</v>
      </c>
      <c r="F28" s="27"/>
      <c r="G28" s="28">
        <f t="shared" ref="G28:G35" si="4">IF(ISBLANK(E28), "", (E28-B$25) *24*60*60)</f>
        <v>20911.999999999996</v>
      </c>
      <c r="H28" s="29">
        <f t="shared" ref="H28:H35" si="5">IF(ISBLANK(E28), "", ROUND(B$24*D28, 0))</f>
        <v>4066</v>
      </c>
      <c r="I28" s="28">
        <f t="shared" ref="I28:I35" si="6">IF(ISBLANK(E28),"",G28-H28)</f>
        <v>16845.999999999996</v>
      </c>
      <c r="J28" s="29">
        <f t="shared" ref="J28:J35" si="7">IF(F28="DNF", $E$24+1, IF(F28="DNS", $E$24+1, IF(F28="DSQ", $E$24+1, IF(F28="DNC", $E$23+1, RANK(I28, I$28:I$35, 1)))))</f>
        <v>1</v>
      </c>
      <c r="K28" s="17"/>
    </row>
    <row r="29" spans="1:13" ht="15.75" x14ac:dyDescent="0.25">
      <c r="A29" s="13" t="s">
        <v>54</v>
      </c>
      <c r="B29" s="26" t="str">
        <f>VLOOKUP(A29, Boats!A$1:F$144, 2, FALSE)</f>
        <v>Rob Lovell</v>
      </c>
      <c r="C29" s="26">
        <f>VLOOKUP(A29, Boats!A$1:F$144, 3, FALSE)</f>
        <v>25880</v>
      </c>
      <c r="D29" s="29">
        <f>VLOOKUP(A29, Boats!A$1:F$144, 6, FALSE)</f>
        <v>174</v>
      </c>
      <c r="E29" s="27">
        <v>0.68682870370370364</v>
      </c>
      <c r="F29" s="27"/>
      <c r="G29" s="28">
        <f t="shared" si="4"/>
        <v>23041.999999999996</v>
      </c>
      <c r="H29" s="29">
        <f t="shared" si="5"/>
        <v>4211</v>
      </c>
      <c r="I29" s="28">
        <f t="shared" si="6"/>
        <v>18830.999999999996</v>
      </c>
      <c r="J29" s="29">
        <f t="shared" si="7"/>
        <v>2</v>
      </c>
      <c r="K29" s="20"/>
    </row>
    <row r="30" spans="1:13" ht="15.75" x14ac:dyDescent="0.25">
      <c r="A30" s="13"/>
      <c r="B30" s="14" t="e">
        <f>VLOOKUP(A30, Boats!A$1:F$144, 2, FALSE)</f>
        <v>#N/A</v>
      </c>
      <c r="C30" s="14" t="e">
        <f>VLOOKUP(A30, Boats!A$1:F$144, 3, FALSE)</f>
        <v>#N/A</v>
      </c>
      <c r="D30" s="14" t="e">
        <f>VLOOKUP(A30, Boats!A$1:F$144, 6, FALSE)</f>
        <v>#N/A</v>
      </c>
      <c r="E30" s="15"/>
      <c r="F30" s="15"/>
      <c r="G30" s="16" t="str">
        <f t="shared" si="4"/>
        <v/>
      </c>
      <c r="H30" s="14" t="str">
        <f t="shared" si="5"/>
        <v/>
      </c>
      <c r="I30" s="16" t="str">
        <f t="shared" si="6"/>
        <v/>
      </c>
      <c r="J30" s="14" t="e">
        <f t="shared" si="7"/>
        <v>#VALUE!</v>
      </c>
      <c r="K30" s="20"/>
    </row>
    <row r="31" spans="1:13" ht="15.75" x14ac:dyDescent="0.25">
      <c r="A31" s="13"/>
      <c r="B31" s="14" t="e">
        <f>VLOOKUP(A31, Boats!A$1:F$144, 2, FALSE)</f>
        <v>#N/A</v>
      </c>
      <c r="C31" s="14" t="e">
        <f>VLOOKUP(A31, Boats!A$1:F$144, 3, FALSE)</f>
        <v>#N/A</v>
      </c>
      <c r="D31" s="14" t="e">
        <f>VLOOKUP(A31, Boats!A$1:F$144, 6, FALSE)</f>
        <v>#N/A</v>
      </c>
      <c r="E31" s="15"/>
      <c r="F31" s="15"/>
      <c r="G31" s="16" t="str">
        <f t="shared" si="4"/>
        <v/>
      </c>
      <c r="H31" s="14" t="str">
        <f t="shared" si="5"/>
        <v/>
      </c>
      <c r="I31" s="16" t="str">
        <f t="shared" si="6"/>
        <v/>
      </c>
      <c r="J31" s="14" t="e">
        <f t="shared" si="7"/>
        <v>#VALUE!</v>
      </c>
      <c r="K31" s="20"/>
    </row>
    <row r="32" spans="1:13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>
        <v>138</v>
      </c>
      <c r="E32" s="15"/>
      <c r="F32" s="15"/>
      <c r="G32" s="16" t="str">
        <f t="shared" si="4"/>
        <v/>
      </c>
      <c r="H32" s="14" t="str">
        <f t="shared" si="5"/>
        <v/>
      </c>
      <c r="I32" s="16" t="str">
        <f t="shared" si="6"/>
        <v/>
      </c>
      <c r="J32" s="14" t="e">
        <f t="shared" si="7"/>
        <v>#VALUE!</v>
      </c>
      <c r="K32" s="20"/>
    </row>
    <row r="33" spans="1:11" ht="15.75" x14ac:dyDescent="0.25">
      <c r="A33" s="13"/>
      <c r="B33" s="14" t="e">
        <f>VLOOKUP(A33, Boats!A$1:F$144, 2, FALSE)</f>
        <v>#N/A</v>
      </c>
      <c r="C33" s="14" t="e">
        <f>VLOOKUP(A33, Boats!A$1:F$144, 3, FALSE)</f>
        <v>#N/A</v>
      </c>
      <c r="D33" s="14" t="e">
        <f>VLOOKUP(A33, Boats!A$1:F$144, 6, FALSE)</f>
        <v>#N/A</v>
      </c>
      <c r="E33" s="15"/>
      <c r="F33" s="15"/>
      <c r="G33" s="16" t="str">
        <f t="shared" si="4"/>
        <v/>
      </c>
      <c r="H33" s="14" t="str">
        <f t="shared" si="5"/>
        <v/>
      </c>
      <c r="I33" s="16" t="str">
        <f t="shared" si="6"/>
        <v/>
      </c>
      <c r="J33" s="14" t="e">
        <f t="shared" si="7"/>
        <v>#VALUE!</v>
      </c>
      <c r="K33" s="20"/>
    </row>
    <row r="34" spans="1:11" ht="15.75" x14ac:dyDescent="0.25">
      <c r="A34" s="38"/>
      <c r="B34" s="34" t="e">
        <f>VLOOKUP(A34, Boats!A$1:F$144, 2, FALSE)</f>
        <v>#N/A</v>
      </c>
      <c r="C34" s="34" t="e">
        <f>VLOOKUP(A34, Boats!A$1:F$144, 3, FALSE)</f>
        <v>#N/A</v>
      </c>
      <c r="D34" s="35" t="e">
        <f>VLOOKUP(A34, Boats!A$1:F$144, 6, FALSE)</f>
        <v>#N/A</v>
      </c>
      <c r="E34" s="36"/>
      <c r="F34" s="36"/>
      <c r="G34" s="37" t="str">
        <f t="shared" si="4"/>
        <v/>
      </c>
      <c r="H34" s="35" t="str">
        <f t="shared" si="5"/>
        <v/>
      </c>
      <c r="I34" s="37" t="str">
        <f t="shared" si="6"/>
        <v/>
      </c>
      <c r="J34" s="35" t="e">
        <f t="shared" si="7"/>
        <v>#VALUE!</v>
      </c>
      <c r="K34" s="20"/>
    </row>
    <row r="35" spans="1:11" ht="15.75" x14ac:dyDescent="0.25">
      <c r="A35" s="13"/>
      <c r="B35" s="14" t="e">
        <f>VLOOKUP(A35, Boats!A$1:F$144, 2, FALSE)</f>
        <v>#N/A</v>
      </c>
      <c r="C35" s="14" t="e">
        <f>VLOOKUP(A35, Boats!A$1:F$144, 3, FALSE)</f>
        <v>#N/A</v>
      </c>
      <c r="D35" s="14" t="e">
        <f>VLOOKUP(A35, Boats!A$1:F$144, 6, FALSE)</f>
        <v>#N/A</v>
      </c>
      <c r="E35" s="15"/>
      <c r="F35" s="15"/>
      <c r="G35" s="16" t="str">
        <f t="shared" si="4"/>
        <v/>
      </c>
      <c r="H35" s="14" t="str">
        <f t="shared" si="5"/>
        <v/>
      </c>
      <c r="I35" s="16" t="str">
        <f t="shared" si="6"/>
        <v/>
      </c>
      <c r="J35" s="14" t="e">
        <f t="shared" si="7"/>
        <v>#VALUE!</v>
      </c>
      <c r="K35" s="20"/>
    </row>
    <row r="37" spans="1:11" ht="18.75" x14ac:dyDescent="0.3">
      <c r="A37" s="4" t="s">
        <v>19</v>
      </c>
      <c r="B37" s="5"/>
      <c r="C37" s="5"/>
      <c r="D37" s="5"/>
      <c r="E37" s="5"/>
      <c r="F37" s="5"/>
      <c r="G37" s="5" t="s">
        <v>160</v>
      </c>
      <c r="H37" s="5"/>
      <c r="I37" s="5"/>
      <c r="J37" s="5"/>
      <c r="K37" s="5"/>
    </row>
    <row r="38" spans="1:11" x14ac:dyDescent="0.25">
      <c r="A38" s="11"/>
      <c r="B38" s="9" t="s">
        <v>164</v>
      </c>
      <c r="C38" s="7"/>
      <c r="D38" s="11" t="s">
        <v>88</v>
      </c>
      <c r="E38" s="21">
        <f>COUNTA(A43:A52)</f>
        <v>0</v>
      </c>
      <c r="F38" s="7"/>
      <c r="G38" s="7"/>
      <c r="H38" s="7"/>
      <c r="I38" s="7"/>
      <c r="J38" s="7"/>
      <c r="K38" s="7"/>
    </row>
    <row r="39" spans="1:11" x14ac:dyDescent="0.25">
      <c r="A39" s="11" t="s">
        <v>10</v>
      </c>
      <c r="B39" s="50">
        <v>5.18</v>
      </c>
      <c r="C39" s="7"/>
      <c r="D39" s="11" t="s">
        <v>89</v>
      </c>
      <c r="E39" s="21">
        <f>E38-COUNTIF(F43:F52, "DNC")</f>
        <v>0</v>
      </c>
      <c r="F39" s="7"/>
      <c r="G39" s="7"/>
      <c r="H39" s="7"/>
      <c r="I39" s="7"/>
      <c r="J39" s="7"/>
      <c r="K39" s="7"/>
    </row>
    <row r="40" spans="1:11" x14ac:dyDescent="0.25">
      <c r="A40" s="11"/>
      <c r="B40" s="10">
        <v>0.79513888888888884</v>
      </c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1" ht="15.75" x14ac:dyDescent="0.25">
      <c r="A43" s="13"/>
      <c r="B43" s="14" t="e">
        <f>VLOOKUP(A43, Boats!A$1:F$144, 2, FALSE)</f>
        <v>#N/A</v>
      </c>
      <c r="C43" s="14" t="e">
        <f>VLOOKUP(A43, Boats!A$1:F$144, 3, FALSE)</f>
        <v>#N/A</v>
      </c>
      <c r="D43" s="14" t="e">
        <f>VLOOKUP(A43, Boats!A$1:F$144, 6, FALSE)</f>
        <v>#N/A</v>
      </c>
      <c r="E43" s="15"/>
      <c r="F43" s="15"/>
      <c r="G43" s="16" t="str">
        <f t="shared" ref="G43:G52" si="8">IF(ISBLANK(E43), "", (E43-B$40) *24*60*60)</f>
        <v/>
      </c>
      <c r="H43" s="14" t="str">
        <f t="shared" ref="H43:H52" si="9">IF(ISBLANK(E43), "", ROUND(B$39*D43, 0))</f>
        <v/>
      </c>
      <c r="I43" s="16" t="str">
        <f t="shared" ref="I43:I52" si="10">IF(ISBLANK(E43),"",G43-H43)</f>
        <v/>
      </c>
      <c r="J43" s="14" t="e">
        <f t="shared" ref="J43:J52" si="11">IF(F43="DNF", $E$39+1, IF(F43="DNS", $E$39+1, IF(F43="DSQ", $E$39+1, IF(F43="DNC", $E$38+1, RANK(I43, I$43:I$52, 1)))))</f>
        <v>#VALUE!</v>
      </c>
      <c r="K43" s="17"/>
    </row>
    <row r="44" spans="1:11" ht="15.75" x14ac:dyDescent="0.25">
      <c r="A44" s="13"/>
      <c r="B44" s="14" t="e">
        <f>VLOOKUP(A44, Boats!A$1:F$144, 2, FALSE)</f>
        <v>#N/A</v>
      </c>
      <c r="C44" s="14" t="e">
        <f>VLOOKUP(A44, Boats!A$1:F$144, 3, FALSE)</f>
        <v>#N/A</v>
      </c>
      <c r="D44" s="14" t="e">
        <f>VLOOKUP(A44, Boats!A$1:F$144, 6, FALSE)</f>
        <v>#N/A</v>
      </c>
      <c r="E44" s="15"/>
      <c r="F44" s="15"/>
      <c r="G44" s="16" t="str">
        <f t="shared" si="8"/>
        <v/>
      </c>
      <c r="H44" s="14" t="str">
        <f t="shared" si="9"/>
        <v/>
      </c>
      <c r="I44" s="16" t="str">
        <f t="shared" si="10"/>
        <v/>
      </c>
      <c r="J44" s="14" t="e">
        <f t="shared" si="11"/>
        <v>#VALUE!</v>
      </c>
      <c r="K44" s="17"/>
    </row>
    <row r="45" spans="1:11" ht="15.75" x14ac:dyDescent="0.25">
      <c r="A45" s="13"/>
      <c r="B45" s="14" t="e">
        <f>VLOOKUP(A45, Boats!A$1:F$144, 2, FALSE)</f>
        <v>#N/A</v>
      </c>
      <c r="C45" s="14" t="e">
        <f>VLOOKUP(A45, Boats!A$1:F$144, 3, FALSE)</f>
        <v>#N/A</v>
      </c>
      <c r="D45" s="14" t="e">
        <f>VLOOKUP(A45, Boats!A$1:F$144, 6, FALSE)</f>
        <v>#N/A</v>
      </c>
      <c r="E45" s="15"/>
      <c r="F45" s="15"/>
      <c r="G45" s="16" t="str">
        <f t="shared" si="8"/>
        <v/>
      </c>
      <c r="H45" s="14" t="str">
        <f t="shared" si="9"/>
        <v/>
      </c>
      <c r="I45" s="16" t="str">
        <f t="shared" si="10"/>
        <v/>
      </c>
      <c r="J45" s="14" t="e">
        <f t="shared" si="11"/>
        <v>#VALUE!</v>
      </c>
      <c r="K45" s="20"/>
    </row>
    <row r="46" spans="1:11" ht="15.75" x14ac:dyDescent="0.25">
      <c r="A46" s="13"/>
      <c r="B46" s="14" t="e">
        <f>VLOOKUP(A46, Boats!A$1:F$144, 2, FALSE)</f>
        <v>#N/A</v>
      </c>
      <c r="C46" s="14" t="e">
        <f>VLOOKUP(A46, Boats!A$1:F$144, 3, FALSE)</f>
        <v>#N/A</v>
      </c>
      <c r="D46" s="14" t="e">
        <f>VLOOKUP(A46, Boats!A$1:F$144, 6, FALSE)</f>
        <v>#N/A</v>
      </c>
      <c r="E46" s="15"/>
      <c r="F46" s="15"/>
      <c r="G46" s="16" t="str">
        <f t="shared" si="8"/>
        <v/>
      </c>
      <c r="H46" s="14" t="str">
        <f t="shared" si="9"/>
        <v/>
      </c>
      <c r="I46" s="16" t="str">
        <f t="shared" si="10"/>
        <v/>
      </c>
      <c r="J46" s="14" t="e">
        <f t="shared" si="11"/>
        <v>#VALUE!</v>
      </c>
      <c r="K46" s="20"/>
    </row>
    <row r="47" spans="1:11" ht="15.75" x14ac:dyDescent="0.25">
      <c r="A47" s="13"/>
      <c r="B47" s="14" t="e">
        <f>VLOOKUP(A47, Boats!A$1:F$144, 2, FALSE)</f>
        <v>#N/A</v>
      </c>
      <c r="C47" s="14" t="e">
        <f>VLOOKUP(A47, Boats!A$1:F$144, 3, FALSE)</f>
        <v>#N/A</v>
      </c>
      <c r="D47" s="14" t="e">
        <f>VLOOKUP(A47, Boats!A$1:F$144, 6, FALSE)</f>
        <v>#N/A</v>
      </c>
      <c r="E47" s="15"/>
      <c r="F47" s="15"/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 t="e">
        <f t="shared" si="11"/>
        <v>#VALUE!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6,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6,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14" t="e">
        <f t="shared" si="11"/>
        <v>#VALUE!</v>
      </c>
      <c r="K52" s="20"/>
    </row>
  </sheetData>
  <sheetProtection insertRows="0" deleteRows="0"/>
  <conditionalFormatting sqref="A10:J20 A28:J35">
    <cfRule type="expression" dxfId="1955" priority="5">
      <formula>NOT(ISBLANK($F10))</formula>
    </cfRule>
    <cfRule type="expression" dxfId="1954" priority="6">
      <formula>$J10=3</formula>
    </cfRule>
    <cfRule type="expression" dxfId="1953" priority="7">
      <formula>$J10=2</formula>
    </cfRule>
    <cfRule type="expression" dxfId="1952" priority="8">
      <formula>$J10=1</formula>
    </cfRule>
  </conditionalFormatting>
  <conditionalFormatting sqref="A43:J52">
    <cfRule type="expression" dxfId="1951" priority="1">
      <formula>NOT(ISBLANK($F43))</formula>
    </cfRule>
    <cfRule type="expression" dxfId="1950" priority="2">
      <formula>$J43=3</formula>
    </cfRule>
    <cfRule type="expression" dxfId="1949" priority="3">
      <formula>$J43=2</formula>
    </cfRule>
    <cfRule type="expression" dxfId="1948" priority="4">
      <formula>$J43=1</formula>
    </cfRule>
  </conditionalFormatting>
  <dataValidations count="1">
    <dataValidation type="list" allowBlank="1" showInputMessage="1" showErrorMessage="1" sqref="A43:A52 A10:A20 A28:A35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F43:F52 F10:F20 F28:F35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2"/>
  <sheetViews>
    <sheetView topLeftCell="A4" zoomScale="89" zoomScaleNormal="89" workbookViewId="0">
      <selection activeCell="E42" sqref="E42:E48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COUNTA(A10:A18)+COUNTA(Table43410192531375258[Boat Name])+COUNTA(Table434711202632385359[Boat Name])</f>
        <v>8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 t="s">
        <v>163</v>
      </c>
      <c r="C5" s="7"/>
      <c r="D5" s="11" t="s">
        <v>88</v>
      </c>
      <c r="E5" s="23">
        <f>COUNTA(A10:A18)</f>
        <v>8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24.2</v>
      </c>
      <c r="C6" s="7"/>
      <c r="D6" s="11" t="s">
        <v>89</v>
      </c>
      <c r="E6" s="23">
        <f>E5-COUNTIF(F10:F18, "DNC")</f>
        <v>8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0.41666666666666669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114</v>
      </c>
      <c r="B10" s="26" t="str">
        <f>VLOOKUP(A10, Boats!A$1:F$144, 2, FALSE)</f>
        <v>Scott Pillon</v>
      </c>
      <c r="C10" s="26">
        <f>VLOOKUP(A10, Boats!A$1:F$144, 3, FALSE)</f>
        <v>911</v>
      </c>
      <c r="D10" s="26">
        <f>VLOOKUP(A10, Boats!A$1:F$144, 5, FALSE)</f>
        <v>115</v>
      </c>
      <c r="E10" s="15">
        <v>0.64350694444444445</v>
      </c>
      <c r="F10" s="27"/>
      <c r="G10" s="28">
        <f t="shared" ref="G10:G18" si="0">IF(ISBLANK(E10), "", (E10-B$7) *24*60*60)</f>
        <v>19599</v>
      </c>
      <c r="H10" s="26">
        <f t="shared" ref="H10:H18" si="1">IF(ISBLANK(E10), "", ROUND(B$6*D10, 0))</f>
        <v>2783</v>
      </c>
      <c r="I10" s="28">
        <f t="shared" ref="I10:I18" si="2">IF(ISBLANK(E10),"",G10-H10)</f>
        <v>16816</v>
      </c>
      <c r="J10" s="29">
        <f t="shared" ref="J10:J15" si="3">IF(F10="DNF", $E$6+1, IF(F10="DNS", $E$6+1, IF(F10="DSQ", $E$6+1, IF(F10="DNC", $E$5+1, RANK(I10, I$10:I$18, 1)))))</f>
        <v>1</v>
      </c>
      <c r="K10" s="18"/>
    </row>
    <row r="11" spans="1:11" s="8" customFormat="1" ht="15.75" x14ac:dyDescent="0.25">
      <c r="A11" s="13" t="s">
        <v>48</v>
      </c>
      <c r="B11" s="26" t="str">
        <f>VLOOKUP(A11, Boats!A$1:F$144, 2, FALSE)</f>
        <v>Jen Pullen</v>
      </c>
      <c r="C11" s="26">
        <f>VLOOKUP(A11, Boats!A$1:F$144, 3, FALSE)</f>
        <v>64036</v>
      </c>
      <c r="D11" s="26">
        <f>VLOOKUP(A11, Boats!A$1:F$144, 5, FALSE)</f>
        <v>158</v>
      </c>
      <c r="E11" s="15">
        <v>0.66371527777777783</v>
      </c>
      <c r="F11" s="27"/>
      <c r="G11" s="28">
        <f t="shared" si="0"/>
        <v>21345</v>
      </c>
      <c r="H11" s="26">
        <f t="shared" si="1"/>
        <v>3824</v>
      </c>
      <c r="I11" s="28">
        <f t="shared" si="2"/>
        <v>17521</v>
      </c>
      <c r="J11" s="33">
        <f t="shared" si="3"/>
        <v>2</v>
      </c>
      <c r="K11" s="18"/>
    </row>
    <row r="12" spans="1:11" s="8" customFormat="1" ht="15.75" x14ac:dyDescent="0.25">
      <c r="A12" s="13" t="s">
        <v>70</v>
      </c>
      <c r="B12" s="26" t="str">
        <f>VLOOKUP(A12, Boats!A$1:F$144, 2, FALSE)</f>
        <v>Jon Rae</v>
      </c>
      <c r="C12" s="26">
        <f>VLOOKUP(A12, Boats!A$1:F$144, 3, FALSE)</f>
        <v>54149</v>
      </c>
      <c r="D12" s="26">
        <f>VLOOKUP(A12, Boats!A$1:F$144, 5, FALSE)</f>
        <v>224</v>
      </c>
      <c r="E12" s="15">
        <v>0.73539351851851853</v>
      </c>
      <c r="F12" s="27"/>
      <c r="G12" s="28">
        <f t="shared" si="0"/>
        <v>27538</v>
      </c>
      <c r="H12" s="26">
        <f t="shared" si="1"/>
        <v>5421</v>
      </c>
      <c r="I12" s="28">
        <f t="shared" si="2"/>
        <v>22117</v>
      </c>
      <c r="J12" s="29">
        <f t="shared" si="3"/>
        <v>4</v>
      </c>
      <c r="K12" s="18"/>
    </row>
    <row r="13" spans="1:11" s="8" customFormat="1" ht="15.75" x14ac:dyDescent="0.25">
      <c r="A13" s="13" t="s">
        <v>120</v>
      </c>
      <c r="B13" s="26" t="str">
        <f>VLOOKUP(A13, Boats!A$1:F$144, 2, FALSE)</f>
        <v>Leo Muzzati</v>
      </c>
      <c r="C13" s="26">
        <f>VLOOKUP(A13, Boats!A$1:F$144, 3, FALSE)</f>
        <v>54321</v>
      </c>
      <c r="D13" s="26">
        <v>108</v>
      </c>
      <c r="E13" s="15"/>
      <c r="F13" s="27" t="s">
        <v>17</v>
      </c>
      <c r="G13" s="28" t="str">
        <f t="shared" si="0"/>
        <v/>
      </c>
      <c r="H13" s="26" t="str">
        <f t="shared" si="1"/>
        <v/>
      </c>
      <c r="I13" s="28" t="str">
        <f t="shared" si="2"/>
        <v/>
      </c>
      <c r="J13" s="29">
        <f t="shared" si="3"/>
        <v>9</v>
      </c>
      <c r="K13" s="18"/>
    </row>
    <row r="14" spans="1:11" ht="15.75" x14ac:dyDescent="0.25">
      <c r="A14" s="13" t="s">
        <v>156</v>
      </c>
      <c r="B14" s="14" t="str">
        <f>VLOOKUP(A14, Boats!A$1:F$144, 2, FALSE)</f>
        <v>Dave Nantais</v>
      </c>
      <c r="C14" s="14">
        <f>VLOOKUP(A14, Boats!A$1:F$144, 3, FALSE)</f>
        <v>0</v>
      </c>
      <c r="D14" s="14">
        <f>VLOOKUP(A14, Boats!A$1:F$144, 5, FALSE)</f>
        <v>156</v>
      </c>
      <c r="E14" s="15"/>
      <c r="F14" s="15" t="s">
        <v>17</v>
      </c>
      <c r="G14" s="16" t="str">
        <f t="shared" si="0"/>
        <v/>
      </c>
      <c r="H14" s="14" t="str">
        <f t="shared" si="1"/>
        <v/>
      </c>
      <c r="I14" s="16" t="str">
        <f t="shared" si="2"/>
        <v/>
      </c>
      <c r="J14" s="30">
        <f t="shared" si="3"/>
        <v>9</v>
      </c>
      <c r="K14" s="20"/>
    </row>
    <row r="15" spans="1:11" ht="15.75" x14ac:dyDescent="0.25">
      <c r="A15" s="38" t="s">
        <v>117</v>
      </c>
      <c r="B15" s="14" t="str">
        <f>VLOOKUP(A15, Boats!A$1:F$144, 2, FALSE)</f>
        <v>MJ Hutchinson</v>
      </c>
      <c r="C15" s="14">
        <f>VLOOKUP(A15, Boats!A$1:F$144, 3, FALSE)</f>
        <v>178</v>
      </c>
      <c r="D15" s="14">
        <f>VLOOKUP(A15, Boats!A$1:F$144, 5, FALSE)</f>
        <v>246</v>
      </c>
      <c r="E15" s="15"/>
      <c r="F15" s="15" t="s">
        <v>17</v>
      </c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30">
        <f t="shared" si="3"/>
        <v>9</v>
      </c>
      <c r="K15" s="20"/>
    </row>
    <row r="16" spans="1:11" ht="15.75" x14ac:dyDescent="0.25">
      <c r="A16" s="25" t="s">
        <v>52</v>
      </c>
      <c r="B16" s="26" t="str">
        <f>VLOOKUP(A16, Boats!A$1:F$144, 2, FALSE)</f>
        <v>Frank Marmara</v>
      </c>
      <c r="C16" s="26">
        <f>VLOOKUP(A16, Boats!A$1:F$144, 3, FALSE)</f>
        <v>5342</v>
      </c>
      <c r="D16" s="26">
        <f>VLOOKUP(A16, Boats!A$1:F$144, 5, FALSE)</f>
        <v>163</v>
      </c>
      <c r="E16" s="27"/>
      <c r="F16" s="49" t="s">
        <v>17</v>
      </c>
      <c r="G16" s="28" t="str">
        <f t="shared" si="0"/>
        <v/>
      </c>
      <c r="H16" s="26" t="str">
        <f t="shared" si="1"/>
        <v/>
      </c>
      <c r="I16" s="28" t="str">
        <f t="shared" si="2"/>
        <v/>
      </c>
      <c r="J16" s="33">
        <f>IF(F15="DNF", $E$6+1, IF(F15="DNS", $E$6+1, IF(F15="DSQ", $E$6+1, IF(F15="DNC", $E$5+1, RANK(I16, I$10:I$18, 1)))))</f>
        <v>9</v>
      </c>
      <c r="K16" s="20"/>
    </row>
    <row r="17" spans="1:11" ht="15.75" x14ac:dyDescent="0.25">
      <c r="A17" s="13" t="s">
        <v>165</v>
      </c>
      <c r="B17" s="26" t="str">
        <f>VLOOKUP(A17, Boats!A$1:F$144, 2, FALSE)</f>
        <v>Joe Davidson</v>
      </c>
      <c r="C17" s="26">
        <f>VLOOKUP(A17, Boats!A$1:F$144, 3, FALSE)</f>
        <v>169</v>
      </c>
      <c r="D17" s="26">
        <f>VLOOKUP(A17, Boats!A$1:F$144, 5, FALSE)</f>
        <v>151</v>
      </c>
      <c r="E17" s="15">
        <v>0.66259259259259262</v>
      </c>
      <c r="F17" s="15" t="s">
        <v>159</v>
      </c>
      <c r="G17" s="28">
        <f t="shared" si="0"/>
        <v>21248.000000000004</v>
      </c>
      <c r="H17" s="26">
        <f t="shared" si="1"/>
        <v>3654</v>
      </c>
      <c r="I17" s="28">
        <f t="shared" si="2"/>
        <v>17594.000000000004</v>
      </c>
      <c r="J17" s="29" t="e">
        <f>IF(#REF!="DNF", $E$6+1, IF(#REF!="DNS", $E$6+1, IF(#REF!="DSQ", $E$6+1, IF(#REF!="DNC", $E$5+1, RANK(I17, I$10:I$18, 1)))))</f>
        <v>#REF!</v>
      </c>
      <c r="K17" s="20"/>
    </row>
    <row r="18" spans="1:11" ht="15.75" x14ac:dyDescent="0.25">
      <c r="A18" s="13"/>
      <c r="B18" s="14" t="e">
        <f>VLOOKUP(A18, Boats!A$1:F$144, 2, FALSE)</f>
        <v>#N/A</v>
      </c>
      <c r="C18" s="14" t="e">
        <f>VLOOKUP(A18, Boats!A$1:F$144, 3, FALSE)</f>
        <v>#N/A</v>
      </c>
      <c r="D18" s="14" t="e">
        <f>VLOOKUP(A18, Boats!A$1:F$144, 5, FALSE)</f>
        <v>#N/A</v>
      </c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>IF(F18="DNF", $E$6+1, IF(F18="DNS", $E$6+1, IF(F18="DSQ", $E$6+1, IF(F18="DNC", $E$5+1, RANK(I18, I$10:I$18, 1)))))</f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43" t="s">
        <v>163</v>
      </c>
      <c r="C21" s="7"/>
      <c r="D21" s="11" t="s">
        <v>88</v>
      </c>
      <c r="E21" s="21">
        <f>COUNTA(A26:A34)</f>
        <v>0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>
        <v>5.18</v>
      </c>
      <c r="C22" s="7"/>
      <c r="D22" s="11" t="s">
        <v>89</v>
      </c>
      <c r="E22" s="21">
        <f>E21-COUNTIF(F26:F34, "DNC")</f>
        <v>0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>
        <v>0.79166666666666663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/>
      <c r="B26" s="26"/>
      <c r="C26" s="26" t="e">
        <f>VLOOKUP(A26, Boats!A$1:F$144, 3, FALSE)</f>
        <v>#N/A</v>
      </c>
      <c r="D26" s="26" t="e">
        <f>VLOOKUP(A26, Boats!A$1:F$144, 5, FALSE)</f>
        <v>#N/A</v>
      </c>
      <c r="E26" s="15"/>
      <c r="F26" s="27"/>
      <c r="G26" s="28" t="str">
        <f t="shared" ref="G26:G34" si="4">IF(ISBLANK(E26), "", (E26-B$23) *24*60*60)</f>
        <v/>
      </c>
      <c r="H26" s="29" t="str">
        <f t="shared" ref="H26:H34" si="5">IF(ISBLANK(E26), "", ROUND(B$22*D26, 0))</f>
        <v/>
      </c>
      <c r="I26" s="28" t="str">
        <f t="shared" ref="I26:I34" si="6">IF(ISBLANK(E26),"",G26-H26)</f>
        <v/>
      </c>
      <c r="J26" s="29" t="e">
        <f t="shared" ref="J26:J34" si="7">IF(F26="DNF", $E$22+1, IF(F26="DNS", $E$22+1, IF(F26="DSQ", $E$22+1, IF(F26="DNC", $E$21+1, RANK(I26, I$26:I$34, 1)))))</f>
        <v>#VALUE!</v>
      </c>
      <c r="K26" s="20"/>
    </row>
    <row r="27" spans="1:11" ht="15.75" x14ac:dyDescent="0.25">
      <c r="A27" s="13"/>
      <c r="B27" s="26"/>
      <c r="C27" s="26" t="e">
        <f>VLOOKUP(A27, Boats!A$1:F$144, 3, FALSE)</f>
        <v>#N/A</v>
      </c>
      <c r="D27" s="26" t="e">
        <f>VLOOKUP(A27, Boats!A$1:F$144, 5, FALSE)</f>
        <v>#N/A</v>
      </c>
      <c r="E27" s="15"/>
      <c r="F27" s="27"/>
      <c r="G27" s="28" t="str">
        <f t="shared" si="4"/>
        <v/>
      </c>
      <c r="H27" s="29" t="str">
        <f t="shared" si="5"/>
        <v/>
      </c>
      <c r="I27" s="28" t="str">
        <f t="shared" si="6"/>
        <v/>
      </c>
      <c r="J27" s="29" t="e">
        <f t="shared" si="7"/>
        <v>#VALUE!</v>
      </c>
      <c r="K27" s="20"/>
    </row>
    <row r="28" spans="1:11" ht="15.75" x14ac:dyDescent="0.25">
      <c r="A28" s="13"/>
      <c r="B28" s="26"/>
      <c r="C28" s="26" t="e">
        <f>VLOOKUP(A28, Boats!A$1:F$144, 3, FALSE)</f>
        <v>#N/A</v>
      </c>
      <c r="D28" s="26" t="e">
        <f>VLOOKUP(A28, Boats!A$1:F$144, 5, FALSE)</f>
        <v>#N/A</v>
      </c>
      <c r="E28" s="27"/>
      <c r="F28" s="15"/>
      <c r="G28" s="28" t="str">
        <f t="shared" si="4"/>
        <v/>
      </c>
      <c r="H28" s="29" t="str">
        <f t="shared" si="5"/>
        <v/>
      </c>
      <c r="I28" s="28" t="str">
        <f t="shared" si="6"/>
        <v/>
      </c>
      <c r="J28" s="29" t="e">
        <f t="shared" si="7"/>
        <v>#VALUE!</v>
      </c>
      <c r="K28" s="20"/>
    </row>
    <row r="29" spans="1:11" ht="15.75" x14ac:dyDescent="0.25">
      <c r="A29" s="13"/>
      <c r="B29" s="26"/>
      <c r="C29" s="26" t="e">
        <f>VLOOKUP(A29, Boats!A$1:F$144, 3, FALSE)</f>
        <v>#N/A</v>
      </c>
      <c r="D29" s="26" t="e">
        <f>VLOOKUP(A29, Boats!A$1:F$144, 5, FALSE)</f>
        <v>#N/A</v>
      </c>
      <c r="E29" s="15"/>
      <c r="F29" s="15"/>
      <c r="G29" s="28" t="str">
        <f t="shared" si="4"/>
        <v/>
      </c>
      <c r="H29" s="29" t="str">
        <f t="shared" si="5"/>
        <v/>
      </c>
      <c r="I29" s="28" t="str">
        <f t="shared" si="6"/>
        <v/>
      </c>
      <c r="J29" s="29" t="e">
        <f t="shared" si="7"/>
        <v>#VALUE!</v>
      </c>
      <c r="K29" s="20"/>
    </row>
    <row r="30" spans="1:11" ht="15.75" x14ac:dyDescent="0.25">
      <c r="A30" s="13"/>
      <c r="B30" s="26"/>
      <c r="C30" s="26" t="e">
        <f>VLOOKUP(A30, Boats!A$1:F$144, 3, FALSE)</f>
        <v>#N/A</v>
      </c>
      <c r="D30" s="26" t="e">
        <f>VLOOKUP(A30, Boats!A$1:F$144, 5, FALSE)</f>
        <v>#N/A</v>
      </c>
      <c r="E30" s="15"/>
      <c r="F30" s="15"/>
      <c r="G30" s="28" t="str">
        <f t="shared" si="4"/>
        <v/>
      </c>
      <c r="H30" s="29" t="str">
        <f t="shared" si="5"/>
        <v/>
      </c>
      <c r="I30" s="28" t="str">
        <f t="shared" si="6"/>
        <v/>
      </c>
      <c r="J30" s="29" t="e">
        <f t="shared" si="7"/>
        <v>#VALUE!</v>
      </c>
      <c r="K30" s="20"/>
    </row>
    <row r="31" spans="1:11" ht="15.75" x14ac:dyDescent="0.25">
      <c r="A31" s="13"/>
      <c r="B31" s="26"/>
      <c r="C31" s="26" t="e">
        <f>VLOOKUP(A31, Boats!A$1:F$144, 3, FALSE)</f>
        <v>#N/A</v>
      </c>
      <c r="D31" s="26" t="e">
        <f>VLOOKUP(A31, Boats!A$1:F$144, 5, FALSE)</f>
        <v>#N/A</v>
      </c>
      <c r="E31" s="27"/>
      <c r="F31" s="15"/>
      <c r="G31" s="28" t="str">
        <f t="shared" si="4"/>
        <v/>
      </c>
      <c r="H31" s="29" t="str">
        <f t="shared" si="5"/>
        <v/>
      </c>
      <c r="I31" s="28" t="str">
        <f t="shared" si="6"/>
        <v/>
      </c>
      <c r="J31" s="29" t="e">
        <f t="shared" si="7"/>
        <v>#VALUE!</v>
      </c>
      <c r="K31" s="20"/>
    </row>
    <row r="32" spans="1:11" ht="15.75" x14ac:dyDescent="0.25">
      <c r="A32" s="13"/>
      <c r="B32" s="14"/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4"/>
        <v/>
      </c>
      <c r="H32" s="14" t="str">
        <f t="shared" si="5"/>
        <v/>
      </c>
      <c r="I32" s="16" t="str">
        <f t="shared" si="6"/>
        <v/>
      </c>
      <c r="J32" s="14" t="e">
        <f t="shared" si="7"/>
        <v>#VALUE!</v>
      </c>
      <c r="K32" s="20"/>
    </row>
    <row r="33" spans="1:11" ht="15.75" x14ac:dyDescent="0.25">
      <c r="A33" s="25"/>
      <c r="B33" s="26"/>
      <c r="C33" s="26" t="e">
        <f>VLOOKUP(A33, Boats!A$1:F$144, 3, FALSE)</f>
        <v>#N/A</v>
      </c>
      <c r="D33" s="26" t="e">
        <f>VLOOKUP(A33, Boats!A$1:F$144, 5, FALSE)</f>
        <v>#N/A</v>
      </c>
      <c r="E33" s="27"/>
      <c r="F33" s="27"/>
      <c r="G33" s="28" t="str">
        <f t="shared" si="4"/>
        <v/>
      </c>
      <c r="H33" s="29" t="str">
        <f t="shared" si="5"/>
        <v/>
      </c>
      <c r="I33" s="28" t="str">
        <f t="shared" si="6"/>
        <v/>
      </c>
      <c r="J33" s="29" t="e">
        <f t="shared" si="7"/>
        <v>#VALUE!</v>
      </c>
      <c r="K33" s="20"/>
    </row>
    <row r="34" spans="1:11" ht="15.75" x14ac:dyDescent="0.25">
      <c r="A34" s="13"/>
      <c r="B34" s="14"/>
      <c r="C34" s="14" t="e">
        <f>VLOOKUP(A34, Boats!A$1:F$144, 3, FALSE)</f>
        <v>#N/A</v>
      </c>
      <c r="D34" s="14" t="e">
        <f>VLOOKUP(A34, Boats!A$1:F$144, 5, FALSE)</f>
        <v>#N/A</v>
      </c>
      <c r="E34" s="15"/>
      <c r="F34" s="15"/>
      <c r="G34" s="16" t="str">
        <f t="shared" si="4"/>
        <v/>
      </c>
      <c r="H34" s="14" t="str">
        <f t="shared" si="5"/>
        <v/>
      </c>
      <c r="I34" s="16" t="str">
        <f t="shared" si="6"/>
        <v/>
      </c>
      <c r="J34" s="14" t="e">
        <f t="shared" si="7"/>
        <v>#VALUE!</v>
      </c>
      <c r="K34" s="20"/>
    </row>
    <row r="36" spans="1:11" ht="18.75" x14ac:dyDescent="0.3">
      <c r="A36" s="4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11"/>
      <c r="B37" s="9" t="s">
        <v>163</v>
      </c>
      <c r="C37" s="7"/>
      <c r="D37" s="11" t="s">
        <v>88</v>
      </c>
      <c r="E37" s="21">
        <f>COUNTA(A42:A52)</f>
        <v>0</v>
      </c>
      <c r="F37" s="7"/>
      <c r="G37" s="7"/>
      <c r="H37" s="7"/>
      <c r="I37" s="7"/>
      <c r="J37" s="7"/>
      <c r="K37" s="7"/>
    </row>
    <row r="38" spans="1:11" x14ac:dyDescent="0.25">
      <c r="A38" s="11" t="s">
        <v>10</v>
      </c>
      <c r="B38" s="40">
        <v>5.18</v>
      </c>
      <c r="C38" s="7"/>
      <c r="D38" s="11" t="s">
        <v>89</v>
      </c>
      <c r="E38" s="21">
        <f>E37-COUNTIF(F42:F52, "DNC")</f>
        <v>0</v>
      </c>
      <c r="F38" s="7"/>
      <c r="G38" s="7"/>
      <c r="H38" s="7"/>
      <c r="I38" s="7"/>
      <c r="J38" s="7"/>
      <c r="K38" s="7"/>
    </row>
    <row r="39" spans="1:11" x14ac:dyDescent="0.25">
      <c r="A39" s="11" t="s">
        <v>11</v>
      </c>
      <c r="B39" s="10">
        <v>0.79513888888888884</v>
      </c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11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s="8" customFormat="1" x14ac:dyDescent="0.25">
      <c r="A41" s="19" t="s">
        <v>0</v>
      </c>
      <c r="B41" s="18" t="s">
        <v>5</v>
      </c>
      <c r="C41" s="18" t="s">
        <v>3</v>
      </c>
      <c r="D41" s="18" t="s">
        <v>7</v>
      </c>
      <c r="E41" s="18" t="s">
        <v>12</v>
      </c>
      <c r="F41" s="18" t="s">
        <v>26</v>
      </c>
      <c r="G41" s="18" t="s">
        <v>28</v>
      </c>
      <c r="H41" s="18" t="s">
        <v>13</v>
      </c>
      <c r="I41" s="18" t="s">
        <v>30</v>
      </c>
      <c r="J41" s="18" t="s">
        <v>15</v>
      </c>
      <c r="K41" s="12" t="s">
        <v>16</v>
      </c>
    </row>
    <row r="42" spans="1:11" ht="15.75" x14ac:dyDescent="0.25">
      <c r="A42" s="38"/>
      <c r="B42" s="34" t="e">
        <f>VLOOKUP(A42, Boats!A$1:F$144, 2, FALSE)</f>
        <v>#N/A</v>
      </c>
      <c r="C42" s="34" t="e">
        <f>VLOOKUP(A42, Boats!A$1:F$144, 3, FALSE)</f>
        <v>#N/A</v>
      </c>
      <c r="D42" s="34" t="e">
        <f>VLOOKUP(A42, Boats!A$1:F$144, 5, FALSE)</f>
        <v>#N/A</v>
      </c>
      <c r="E42" s="36"/>
      <c r="F42" s="36"/>
      <c r="G42" s="37" t="str">
        <f t="shared" ref="G42:G52" si="8">IF(ISBLANK(E42), "", (E42-B$39) *24*60*60)</f>
        <v/>
      </c>
      <c r="H42" s="35" t="str">
        <f t="shared" ref="H42:H52" si="9">IF(ISBLANK(E42), "", ROUND(B$38*D42, 0))</f>
        <v/>
      </c>
      <c r="I42" s="37" t="str">
        <f t="shared" ref="I42:I52" si="10">IF(ISBLANK(E42),"",G42-H42)</f>
        <v/>
      </c>
      <c r="J42" s="42" t="e">
        <f t="shared" ref="J42:J52" si="11">IF(F42="DNF", $E$38+1, IF(F42="DNS", $E$38+1, IF(F42="DSQ", $E$38+1, IF(F42="DNC", $E$37+1, RANK(I42, I$42:I$52, 1)))))</f>
        <v>#VALUE!</v>
      </c>
      <c r="K42" s="17"/>
    </row>
    <row r="43" spans="1:11" ht="15.75" x14ac:dyDescent="0.25">
      <c r="A43" s="13"/>
      <c r="B43" s="26" t="e">
        <f>VLOOKUP(A43, Boats!A$1:F$144, 2, FALSE)</f>
        <v>#N/A</v>
      </c>
      <c r="C43" s="26" t="e">
        <f>VLOOKUP(A43, Boats!A$1:F$144, 3, FALSE)</f>
        <v>#N/A</v>
      </c>
      <c r="D43" s="26" t="e">
        <f>VLOOKUP(A43, Boats!A$1:F$144, 5, FALSE)</f>
        <v>#N/A</v>
      </c>
      <c r="E43" s="15"/>
      <c r="F43" s="27"/>
      <c r="G43" s="28" t="str">
        <f t="shared" si="8"/>
        <v/>
      </c>
      <c r="H43" s="29" t="str">
        <f t="shared" si="9"/>
        <v/>
      </c>
      <c r="I43" s="28" t="str">
        <f t="shared" si="10"/>
        <v/>
      </c>
      <c r="J43" s="31" t="e">
        <f t="shared" si="11"/>
        <v>#VALUE!</v>
      </c>
      <c r="K43" s="17"/>
    </row>
    <row r="44" spans="1:11" ht="15.75" x14ac:dyDescent="0.25">
      <c r="A44" s="13"/>
      <c r="B44" s="26" t="e">
        <f>VLOOKUP(A44, Boats!A$1:F$144, 2, FALSE)</f>
        <v>#N/A</v>
      </c>
      <c r="C44" s="26" t="e">
        <f>VLOOKUP(A44, Boats!A$1:F$144, 3, FALSE)</f>
        <v>#N/A</v>
      </c>
      <c r="D44" s="26" t="e">
        <f>VLOOKUP(A44, Boats!A$1:F$144, 5, FALSE)</f>
        <v>#N/A</v>
      </c>
      <c r="E44" s="15"/>
      <c r="F44" s="27"/>
      <c r="G44" s="28" t="str">
        <f t="shared" si="8"/>
        <v/>
      </c>
      <c r="H44" s="29" t="str">
        <f t="shared" si="9"/>
        <v/>
      </c>
      <c r="I44" s="28" t="str">
        <f t="shared" si="10"/>
        <v/>
      </c>
      <c r="J44" s="31" t="e">
        <f t="shared" si="11"/>
        <v>#VALUE!</v>
      </c>
      <c r="K44" s="20"/>
    </row>
    <row r="45" spans="1:11" ht="15.75" x14ac:dyDescent="0.25">
      <c r="A45" s="13"/>
      <c r="B45" s="14" t="e">
        <f>VLOOKUP(A45, Boats!A$1:F$144, 2, FALSE)</f>
        <v>#N/A</v>
      </c>
      <c r="C45" s="14" t="e">
        <f>VLOOKUP(A45, Boats!A$1:F$144, 3, FALSE)</f>
        <v>#N/A</v>
      </c>
      <c r="D45" s="14" t="e">
        <f>VLOOKUP(A45, Boats!A$1:F$144, 5, FALSE)</f>
        <v>#N/A</v>
      </c>
      <c r="E45" s="15"/>
      <c r="F45" s="15"/>
      <c r="G45" s="16" t="str">
        <f t="shared" si="8"/>
        <v/>
      </c>
      <c r="H45" s="14" t="str">
        <f t="shared" si="9"/>
        <v/>
      </c>
      <c r="I45" s="16" t="str">
        <f t="shared" si="10"/>
        <v/>
      </c>
      <c r="J45" s="24" t="e">
        <f t="shared" si="11"/>
        <v>#VALUE!</v>
      </c>
      <c r="K45" s="20"/>
    </row>
    <row r="46" spans="1:11" ht="15.75" x14ac:dyDescent="0.25">
      <c r="A46" s="13"/>
      <c r="B46" s="14" t="e">
        <f>VLOOKUP(A46, Boats!A$1:F$144, 2, FALSE)</f>
        <v>#N/A</v>
      </c>
      <c r="C46" s="14" t="e">
        <f>VLOOKUP(A46, Boats!A$1:F$144, 3, FALSE)</f>
        <v>#N/A</v>
      </c>
      <c r="D46" s="14" t="e">
        <f>VLOOKUP(A46, Boats!A$1:F$144, 5, FALSE)</f>
        <v>#N/A</v>
      </c>
      <c r="E46" s="15"/>
      <c r="F46" s="15"/>
      <c r="G46" s="16" t="str">
        <f t="shared" si="8"/>
        <v/>
      </c>
      <c r="H46" s="14" t="str">
        <f t="shared" si="9"/>
        <v/>
      </c>
      <c r="I46" s="16" t="str">
        <f t="shared" si="10"/>
        <v/>
      </c>
      <c r="J46" s="32" t="e">
        <f t="shared" si="11"/>
        <v>#VALUE!</v>
      </c>
      <c r="K46" s="20"/>
    </row>
    <row r="47" spans="1:11" ht="15.75" x14ac:dyDescent="0.25">
      <c r="A47" s="13"/>
      <c r="B47" s="14" t="e">
        <f>VLOOKUP(A47, Boats!A$1:F$144, 2, FALSE)</f>
        <v>#N/A</v>
      </c>
      <c r="C47" s="14" t="e">
        <f>VLOOKUP(A47, Boats!A$1:F$144, 3, FALSE)</f>
        <v>#N/A</v>
      </c>
      <c r="D47" s="14" t="e">
        <f>VLOOKUP(A47, Boats!A$1:F$144, 5, FALSE)</f>
        <v>#N/A</v>
      </c>
      <c r="E47" s="15"/>
      <c r="F47" s="15"/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32" t="e">
        <f t="shared" si="11"/>
        <v>#VALUE!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2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5,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2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5,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2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5,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2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5,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24" t="e">
        <f t="shared" si="11"/>
        <v>#VALUE!</v>
      </c>
      <c r="K52" s="20"/>
    </row>
  </sheetData>
  <sheetProtection insertRows="0" deleteRows="0"/>
  <conditionalFormatting sqref="A28:J29 F10:J13 A26:D27 F26:J27 A31:J34 A30:D30 F30:J30 A47:J52 A42:D46 F42:J46 A16:J18 A10:D13">
    <cfRule type="expression" dxfId="1911" priority="45">
      <formula>NOT(ISBLANK($F10))</formula>
    </cfRule>
    <cfRule type="expression" dxfId="1910" priority="46">
      <formula>$J10=3</formula>
    </cfRule>
    <cfRule type="expression" dxfId="1909" priority="47">
      <formula>$J10=2</formula>
    </cfRule>
    <cfRule type="expression" dxfId="1908" priority="48">
      <formula>$J10=1</formula>
    </cfRule>
  </conditionalFormatting>
  <conditionalFormatting sqref="E11">
    <cfRule type="expression" dxfId="1907" priority="41">
      <formula>NOT(ISBLANK($F11))</formula>
    </cfRule>
    <cfRule type="expression" dxfId="1906" priority="42">
      <formula>$J11=3</formula>
    </cfRule>
    <cfRule type="expression" dxfId="1905" priority="43">
      <formula>$J11=2</formula>
    </cfRule>
    <cfRule type="expression" dxfId="1904" priority="44">
      <formula>$J11=1</formula>
    </cfRule>
  </conditionalFormatting>
  <conditionalFormatting sqref="E10">
    <cfRule type="expression" dxfId="1903" priority="37">
      <formula>NOT(ISBLANK($F10))</formula>
    </cfRule>
    <cfRule type="expression" dxfId="1902" priority="38">
      <formula>$J10=3</formula>
    </cfRule>
    <cfRule type="expression" dxfId="1901" priority="39">
      <formula>$J10=2</formula>
    </cfRule>
    <cfRule type="expression" dxfId="1900" priority="40">
      <formula>$J10=1</formula>
    </cfRule>
  </conditionalFormatting>
  <conditionalFormatting sqref="E12">
    <cfRule type="expression" dxfId="1899" priority="33">
      <formula>NOT(ISBLANK($F12))</formula>
    </cfRule>
    <cfRule type="expression" dxfId="1898" priority="34">
      <formula>$J12=3</formula>
    </cfRule>
    <cfRule type="expression" dxfId="1897" priority="35">
      <formula>$J12=2</formula>
    </cfRule>
    <cfRule type="expression" dxfId="1896" priority="36">
      <formula>$J12=1</formula>
    </cfRule>
  </conditionalFormatting>
  <conditionalFormatting sqref="E13">
    <cfRule type="expression" dxfId="1895" priority="29">
      <formula>NOT(ISBLANK($F13))</formula>
    </cfRule>
    <cfRule type="expression" dxfId="1894" priority="30">
      <formula>$J13=3</formula>
    </cfRule>
    <cfRule type="expression" dxfId="1893" priority="31">
      <formula>$J13=2</formula>
    </cfRule>
    <cfRule type="expression" dxfId="1892" priority="32">
      <formula>$J13=1</formula>
    </cfRule>
  </conditionalFormatting>
  <conditionalFormatting sqref="E26:E27">
    <cfRule type="expression" dxfId="1891" priority="25">
      <formula>NOT(ISBLANK($F26))</formula>
    </cfRule>
    <cfRule type="expression" dxfId="1890" priority="26">
      <formula>$J26=3</formula>
    </cfRule>
    <cfRule type="expression" dxfId="1889" priority="27">
      <formula>$J26=2</formula>
    </cfRule>
    <cfRule type="expression" dxfId="1888" priority="28">
      <formula>$J26=1</formula>
    </cfRule>
  </conditionalFormatting>
  <conditionalFormatting sqref="E30">
    <cfRule type="expression" dxfId="1887" priority="21">
      <formula>NOT(ISBLANK($F30))</formula>
    </cfRule>
    <cfRule type="expression" dxfId="1886" priority="22">
      <formula>$J30=3</formula>
    </cfRule>
    <cfRule type="expression" dxfId="1885" priority="23">
      <formula>$J30=2</formula>
    </cfRule>
    <cfRule type="expression" dxfId="1884" priority="24">
      <formula>$J30=1</formula>
    </cfRule>
  </conditionalFormatting>
  <conditionalFormatting sqref="E45">
    <cfRule type="expression" dxfId="1883" priority="17">
      <formula>NOT(ISBLANK($F45))</formula>
    </cfRule>
    <cfRule type="expression" dxfId="1882" priority="18">
      <formula>$J45=3</formula>
    </cfRule>
    <cfRule type="expression" dxfId="1881" priority="19">
      <formula>$J45=2</formula>
    </cfRule>
    <cfRule type="expression" dxfId="1880" priority="20">
      <formula>$J45=1</formula>
    </cfRule>
  </conditionalFormatting>
  <conditionalFormatting sqref="E43">
    <cfRule type="expression" dxfId="1879" priority="13">
      <formula>NOT(ISBLANK($F43))</formula>
    </cfRule>
    <cfRule type="expression" dxfId="1878" priority="14">
      <formula>$J43=3</formula>
    </cfRule>
    <cfRule type="expression" dxfId="1877" priority="15">
      <formula>$J43=2</formula>
    </cfRule>
    <cfRule type="expression" dxfId="1876" priority="16">
      <formula>$J43=1</formula>
    </cfRule>
  </conditionalFormatting>
  <conditionalFormatting sqref="E42">
    <cfRule type="expression" dxfId="1875" priority="9">
      <formula>NOT(ISBLANK($F42))</formula>
    </cfRule>
    <cfRule type="expression" dxfId="1874" priority="10">
      <formula>$J42=3</formula>
    </cfRule>
    <cfRule type="expression" dxfId="1873" priority="11">
      <formula>$J42=2</formula>
    </cfRule>
    <cfRule type="expression" dxfId="1872" priority="12">
      <formula>$J42=1</formula>
    </cfRule>
  </conditionalFormatting>
  <conditionalFormatting sqref="E44">
    <cfRule type="expression" dxfId="1871" priority="5">
      <formula>NOT(ISBLANK($F44))</formula>
    </cfRule>
    <cfRule type="expression" dxfId="1870" priority="6">
      <formula>$J44=3</formula>
    </cfRule>
    <cfRule type="expression" dxfId="1869" priority="7">
      <formula>$J44=2</formula>
    </cfRule>
    <cfRule type="expression" dxfId="1868" priority="8">
      <formula>$J44=1</formula>
    </cfRule>
  </conditionalFormatting>
  <conditionalFormatting sqref="E46">
    <cfRule type="expression" dxfId="1867" priority="1">
      <formula>NOT(ISBLANK($F46))</formula>
    </cfRule>
    <cfRule type="expression" dxfId="1866" priority="2">
      <formula>$J46=3</formula>
    </cfRule>
    <cfRule type="expression" dxfId="1865" priority="3">
      <formula>$J46=2</formula>
    </cfRule>
    <cfRule type="expression" dxfId="1864" priority="4">
      <formula>$J46=1</formula>
    </cfRule>
  </conditionalFormatting>
  <conditionalFormatting sqref="F14">
    <cfRule type="expression" dxfId="1863" priority="49">
      <formula>NOT(ISBLANK($F14))</formula>
    </cfRule>
    <cfRule type="expression" dxfId="1862" priority="50">
      <formula>$J15=3</formula>
    </cfRule>
    <cfRule type="expression" dxfId="1861" priority="51">
      <formula>$J15=2</formula>
    </cfRule>
    <cfRule type="expression" dxfId="1860" priority="52">
      <formula>$J15=1</formula>
    </cfRule>
  </conditionalFormatting>
  <conditionalFormatting sqref="A15:E15 F14 G15:J15">
    <cfRule type="expression" dxfId="1859" priority="53">
      <formula>NOT(ISBLANK($F13))</formula>
    </cfRule>
    <cfRule type="expression" dxfId="1858" priority="54">
      <formula>$J14=3</formula>
    </cfRule>
    <cfRule type="expression" dxfId="1857" priority="55">
      <formula>$J14=2</formula>
    </cfRule>
    <cfRule type="expression" dxfId="1856" priority="56">
      <formula>$J14=1</formula>
    </cfRule>
  </conditionalFormatting>
  <conditionalFormatting sqref="G14:J14 A14:E14">
    <cfRule type="expression" dxfId="1855" priority="57">
      <formula>NOT(ISBLANK(#REF!))</formula>
    </cfRule>
    <cfRule type="expression" dxfId="1854" priority="58">
      <formula>$J14=3</formula>
    </cfRule>
    <cfRule type="expression" dxfId="1853" priority="59">
      <formula>$J14=2</formula>
    </cfRule>
    <cfRule type="expression" dxfId="1852" priority="60">
      <formula>$J14=1</formula>
    </cfRule>
  </conditionalFormatting>
  <dataValidations count="1">
    <dataValidation type="list" allowBlank="1" showInputMessage="1" showErrorMessage="1" sqref="A26:A34 A10:A18 A42:A52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F42:F52 F26:F34 F10:F14 F16:F18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0"/>
  <sheetViews>
    <sheetView topLeftCell="A13" zoomScale="89" zoomScaleNormal="89" workbookViewId="0">
      <selection activeCell="B22" sqref="B22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COUNTA(A10:A18)+COUNTA(Table434101925313764[Boat Name])+COUNTA(Table4347112026323865[Boat Name])</f>
        <v>14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 t="s">
        <v>163</v>
      </c>
      <c r="C5" s="7"/>
      <c r="D5" s="11" t="s">
        <v>88</v>
      </c>
      <c r="E5" s="23">
        <f>COUNTA(A10:A18)</f>
        <v>4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5.18</v>
      </c>
      <c r="C6" s="7"/>
      <c r="D6" s="11" t="s">
        <v>89</v>
      </c>
      <c r="E6" s="23">
        <f>E5-COUNTIF(F10:F18, "DNC")</f>
        <v>4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0.78819444444444453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114</v>
      </c>
      <c r="B10" s="26" t="str">
        <f>VLOOKUP(A10, Boats!A$1:F$144, 2, FALSE)</f>
        <v>Scott Pillon</v>
      </c>
      <c r="C10" s="26">
        <f>VLOOKUP(A10, Boats!A$1:F$144, 3, FALSE)</f>
        <v>911</v>
      </c>
      <c r="D10" s="26">
        <f>VLOOKUP(A10, Boats!A$1:F$144, 5, FALSE)</f>
        <v>115</v>
      </c>
      <c r="E10" s="15">
        <v>0.8210763888888889</v>
      </c>
      <c r="F10" s="27"/>
      <c r="G10" s="28">
        <f t="shared" ref="G10:G18" si="0">IF(ISBLANK(E10), "", (E10-B$7) *24*60*60)</f>
        <v>2840.9999999999932</v>
      </c>
      <c r="H10" s="26">
        <f t="shared" ref="H10:H18" si="1">IF(ISBLANK(E10), "", ROUND(B$6*D10, 0))</f>
        <v>596</v>
      </c>
      <c r="I10" s="28">
        <f t="shared" ref="I10:I18" si="2">IF(ISBLANK(E10),"",G10-H10)</f>
        <v>2244.9999999999932</v>
      </c>
      <c r="J10" s="29">
        <f>IF(F10="DNF", $E$6+1, IF(F10="DNS", $E$6+1, IF(F10="DSQ", $E$6+1, IF(F10="DNC", $E$5+1, RANK(I10, I$10:I$18, 1)))))</f>
        <v>1</v>
      </c>
      <c r="K10" s="18"/>
    </row>
    <row r="11" spans="1:11" s="8" customFormat="1" ht="15.75" x14ac:dyDescent="0.25">
      <c r="A11" s="13" t="s">
        <v>108</v>
      </c>
      <c r="B11" s="26" t="str">
        <f>VLOOKUP(A11, Boats!A$1:F$144, 2, FALSE)</f>
        <v>Lintunen/Naysmith</v>
      </c>
      <c r="C11" s="26">
        <f>VLOOKUP(A11, Boats!A$1:F$144, 3, FALSE)</f>
        <v>67875</v>
      </c>
      <c r="D11" s="26">
        <f>VLOOKUP(A11, Boats!A$1:F$144, 5, FALSE)</f>
        <v>112</v>
      </c>
      <c r="E11" s="15">
        <v>0.82100694444444444</v>
      </c>
      <c r="F11" s="27"/>
      <c r="G11" s="28">
        <f t="shared" si="0"/>
        <v>2834.9999999999923</v>
      </c>
      <c r="H11" s="26">
        <f t="shared" si="1"/>
        <v>580</v>
      </c>
      <c r="I11" s="28">
        <f t="shared" si="2"/>
        <v>2254.9999999999923</v>
      </c>
      <c r="J11" s="29">
        <f>IF(F11="DNF", $E$6+1, IF(F11="DNS", $E$6+1, IF(F11="DSQ", $E$6+1, IF(F11="DNC", $E$5+1, RANK(I11, I$10:I$18, 1)))))</f>
        <v>2</v>
      </c>
      <c r="K11" s="18"/>
    </row>
    <row r="12" spans="1:11" s="8" customFormat="1" ht="15.75" x14ac:dyDescent="0.25">
      <c r="A12" s="13" t="s">
        <v>39</v>
      </c>
      <c r="B12" s="26" t="str">
        <f>VLOOKUP(A12, Boats!A$1:F$144, 2, FALSE)</f>
        <v>Andy Kozieradzki</v>
      </c>
      <c r="C12" s="26">
        <f>VLOOKUP(A12, Boats!A$1:F$144, 3, FALSE)</f>
        <v>30578</v>
      </c>
      <c r="D12" s="26">
        <f>VLOOKUP(A12, Boats!A$1:F$144, 5, FALSE)</f>
        <v>133</v>
      </c>
      <c r="E12" s="15">
        <v>0.82240740740740748</v>
      </c>
      <c r="F12" s="27"/>
      <c r="G12" s="28">
        <f t="shared" si="0"/>
        <v>2955.9999999999982</v>
      </c>
      <c r="H12" s="26">
        <f t="shared" si="1"/>
        <v>689</v>
      </c>
      <c r="I12" s="28">
        <f t="shared" si="2"/>
        <v>2266.9999999999982</v>
      </c>
      <c r="J12" s="29">
        <f>IF(F12="DNF", $E$6+1, IF(F12="DNS", $E$6+1, IF(F12="DSQ", $E$6+1, IF(F12="DNC", $E$5+1, RANK(I12, I$10:I$18, 1)))))</f>
        <v>3</v>
      </c>
      <c r="K12" s="18"/>
    </row>
    <row r="13" spans="1:11" s="8" customFormat="1" ht="15.75" x14ac:dyDescent="0.25">
      <c r="A13" s="13" t="s">
        <v>41</v>
      </c>
      <c r="B13" s="26"/>
      <c r="C13" s="26"/>
      <c r="D13" s="26"/>
      <c r="E13" s="15">
        <v>0.82436342592592593</v>
      </c>
      <c r="F13" s="27"/>
      <c r="G13" s="28">
        <f t="shared" si="0"/>
        <v>3124.9999999999927</v>
      </c>
      <c r="H13" s="26">
        <f t="shared" si="1"/>
        <v>0</v>
      </c>
      <c r="I13" s="28">
        <f t="shared" si="2"/>
        <v>3124.9999999999927</v>
      </c>
      <c r="J13" s="33">
        <f>IF(F13="DNF", $E$6+1, IF(F13="DNS", $E$6+1, IF(F13="DSQ", $E$6+1, IF(F13="DNC", $E$5+1, RANK(I13, I$10:I$18, 1)))))</f>
        <v>4</v>
      </c>
      <c r="K13" s="18"/>
    </row>
    <row r="14" spans="1:11" ht="15.75" x14ac:dyDescent="0.25">
      <c r="A14" s="25"/>
      <c r="B14" s="26"/>
      <c r="C14" s="26"/>
      <c r="D14" s="26"/>
      <c r="E14" s="27"/>
      <c r="F14" s="49"/>
      <c r="G14" s="28" t="str">
        <f t="shared" si="0"/>
        <v/>
      </c>
      <c r="H14" s="26" t="str">
        <f t="shared" si="1"/>
        <v/>
      </c>
      <c r="I14" s="28" t="str">
        <f t="shared" si="2"/>
        <v/>
      </c>
      <c r="J14" s="33" t="e">
        <f>IF(F13="DNF", $E$6+1, IF(F13="DNS", $E$6+1, IF(F13="DSQ", $E$6+1, IF(F13="DNC", $E$5+1, RANK(I14, I$10:I$18, 1)))))</f>
        <v>#VALUE!</v>
      </c>
      <c r="K14" s="20"/>
    </row>
    <row r="15" spans="1:11" ht="15.75" x14ac:dyDescent="0.25">
      <c r="A15" s="13"/>
      <c r="B15" s="26"/>
      <c r="C15" s="26"/>
      <c r="D15" s="26"/>
      <c r="E15" s="15"/>
      <c r="F15" s="15"/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29" t="e">
        <f>IF(#REF!="DNF", $E$6+1, IF(#REF!="DNS", $E$6+1, IF(#REF!="DSQ", $E$6+1, IF(#REF!="DNC", $E$5+1, RANK(I15, I$10:I$18, 1)))))</f>
        <v>#REF!</v>
      </c>
      <c r="K15" s="20"/>
    </row>
    <row r="16" spans="1:11" ht="15.75" x14ac:dyDescent="0.25">
      <c r="A16" s="13"/>
      <c r="B16" s="14"/>
      <c r="C16" s="14"/>
      <c r="D16" s="14"/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>IF(F16="DNF", $E$6+1, IF(F16="DNS", $E$6+1, IF(F16="DSQ", $E$6+1, IF(F16="DNC", $E$5+1, RANK(I16, I$10:I$18, 1)))))</f>
        <v>#VALUE!</v>
      </c>
      <c r="K16" s="20"/>
    </row>
    <row r="17" spans="1:11" ht="15.75" x14ac:dyDescent="0.25">
      <c r="A17" s="38"/>
      <c r="B17" s="14"/>
      <c r="C17" s="14"/>
      <c r="D17" s="14"/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>IF(F17="DNF", $E$6+1, IF(F17="DNS", $E$6+1, IF(F17="DSQ", $E$6+1, IF(F17="DNC", $E$5+1, RANK(I17, I$10:I$18, 1)))))</f>
        <v>#VALUE!</v>
      </c>
      <c r="K17" s="20"/>
    </row>
    <row r="18" spans="1:11" ht="15.75" x14ac:dyDescent="0.25">
      <c r="A18" s="13"/>
      <c r="B18" s="14"/>
      <c r="C18" s="14"/>
      <c r="D18" s="14"/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>IF(F18="DNF", $E$6+1, IF(F18="DNS", $E$6+1, IF(F18="DSQ", $E$6+1, IF(F18="DNC", $E$5+1, RANK(I18, I$10:I$18, 1)))))</f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9" t="s">
        <v>163</v>
      </c>
      <c r="C21" s="7"/>
      <c r="D21" s="11" t="s">
        <v>88</v>
      </c>
      <c r="E21" s="21">
        <f>COUNTA(A26:A32)</f>
        <v>4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>
        <v>5.18</v>
      </c>
      <c r="C22" s="7"/>
      <c r="D22" s="11" t="s">
        <v>89</v>
      </c>
      <c r="E22" s="21">
        <f>E21-COUNTIF(F26:F32, "DNC")</f>
        <v>2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>
        <v>0.79166666666666663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 t="s">
        <v>143</v>
      </c>
      <c r="B26" s="26" t="str">
        <f>VLOOKUP(A26, Boats!A$1:F$144, 2, FALSE)</f>
        <v>Andrea Hill</v>
      </c>
      <c r="C26" s="26">
        <f>VLOOKUP(A26, Boats!A$1:F$144, 3, FALSE)</f>
        <v>533</v>
      </c>
      <c r="D26" s="26">
        <f>VLOOKUP(A26, Boats!A$1:F$144, 5, FALSE)</f>
        <v>173</v>
      </c>
      <c r="E26" s="15">
        <v>0.82990740740740743</v>
      </c>
      <c r="F26" s="27"/>
      <c r="G26" s="28">
        <f t="shared" ref="G26:G32" si="3">IF(ISBLANK(E26), "", (E26-B$23) *24*60*60)</f>
        <v>3304.000000000005</v>
      </c>
      <c r="H26" s="29">
        <f t="shared" ref="H26:H32" si="4">IF(ISBLANK(E26), "", ROUND(B$22*D26, 0))</f>
        <v>896</v>
      </c>
      <c r="I26" s="28">
        <f t="shared" ref="I26:I32" si="5">IF(ISBLANK(E26),"",G26-H26)</f>
        <v>2408.000000000005</v>
      </c>
      <c r="J26" s="29">
        <f t="shared" ref="J26:J32" si="6">IF(F26="DNF", $E$22+1, IF(F26="DNS", $E$22+1, IF(F26="DSQ", $E$22+1, IF(F26="DNC", $E$21+1, RANK(I26, I$26:I$32, 1)))))</f>
        <v>1</v>
      </c>
      <c r="K26" s="20"/>
    </row>
    <row r="27" spans="1:11" ht="15.75" x14ac:dyDescent="0.25">
      <c r="A27" s="13" t="s">
        <v>133</v>
      </c>
      <c r="B27" s="26" t="str">
        <f>VLOOKUP(A27, Boats!A$1:F$144, 2, FALSE)</f>
        <v>Jason Allson</v>
      </c>
      <c r="C27" s="26">
        <f>VLOOKUP(A27, Boats!A$1:F$144, 3, FALSE)</f>
        <v>370</v>
      </c>
      <c r="D27" s="26">
        <f>VLOOKUP(A27, Boats!A$1:F$144, 5, FALSE)</f>
        <v>163</v>
      </c>
      <c r="E27" s="15">
        <v>0.83028935185185182</v>
      </c>
      <c r="F27" s="27"/>
      <c r="G27" s="28">
        <f t="shared" si="3"/>
        <v>3337.0000000000005</v>
      </c>
      <c r="H27" s="29">
        <f t="shared" si="4"/>
        <v>844</v>
      </c>
      <c r="I27" s="28">
        <f t="shared" si="5"/>
        <v>2493.0000000000005</v>
      </c>
      <c r="J27" s="29">
        <f t="shared" si="6"/>
        <v>2</v>
      </c>
      <c r="K27" s="20"/>
    </row>
    <row r="28" spans="1:11" ht="15.75" x14ac:dyDescent="0.25">
      <c r="A28" s="13" t="s">
        <v>64</v>
      </c>
      <c r="B28" s="26" t="str">
        <f>VLOOKUP(A28, Boats!A$1:F$144, 2, FALSE)</f>
        <v>John Amyot</v>
      </c>
      <c r="C28" s="26">
        <f>VLOOKUP(A28, Boats!A$1:F$144, 3, FALSE)</f>
        <v>50</v>
      </c>
      <c r="D28" s="26">
        <f>VLOOKUP(A28, Boats!A$1:F$144, 5, FALSE)</f>
        <v>205</v>
      </c>
      <c r="E28" s="15"/>
      <c r="F28" s="15" t="s">
        <v>90</v>
      </c>
      <c r="G28" s="28" t="str">
        <f t="shared" si="3"/>
        <v/>
      </c>
      <c r="H28" s="29" t="str">
        <f t="shared" si="4"/>
        <v/>
      </c>
      <c r="I28" s="28" t="str">
        <f t="shared" si="5"/>
        <v/>
      </c>
      <c r="J28" s="29">
        <f t="shared" si="6"/>
        <v>5</v>
      </c>
      <c r="K28" s="20"/>
    </row>
    <row r="29" spans="1:11" ht="15.75" x14ac:dyDescent="0.25">
      <c r="A29" s="13" t="s">
        <v>91</v>
      </c>
      <c r="B29" s="26" t="str">
        <f>VLOOKUP(A29, Boats!A$1:F$144, 2, FALSE)</f>
        <v>Lothar Bauer</v>
      </c>
      <c r="C29" s="26">
        <f>VLOOKUP(A29, Boats!A$1:F$144, 3, FALSE)</f>
        <v>543</v>
      </c>
      <c r="D29" s="26">
        <f>VLOOKUP(A29, Boats!A$1:F$144, 5, FALSE)</f>
        <v>211</v>
      </c>
      <c r="E29" s="27"/>
      <c r="F29" s="15" t="s">
        <v>90</v>
      </c>
      <c r="G29" s="28" t="str">
        <f t="shared" si="3"/>
        <v/>
      </c>
      <c r="H29" s="29" t="str">
        <f t="shared" si="4"/>
        <v/>
      </c>
      <c r="I29" s="28"/>
      <c r="J29" s="29">
        <f t="shared" si="6"/>
        <v>5</v>
      </c>
      <c r="K29" s="20"/>
    </row>
    <row r="30" spans="1:11" ht="15.75" x14ac:dyDescent="0.25">
      <c r="A30" s="13"/>
      <c r="B30" s="14" t="e">
        <f>VLOOKUP(A30, Boats!A$1:F$144, 2, FALSE)</f>
        <v>#N/A</v>
      </c>
      <c r="C30" s="14" t="e">
        <f>VLOOKUP(A30, Boats!A$1:F$144, 3, FALSE)</f>
        <v>#N/A</v>
      </c>
      <c r="D30" s="14" t="e">
        <f>VLOOKUP(A30, Boats!A$1:F$144, 5, FALSE)</f>
        <v>#N/A</v>
      </c>
      <c r="E30" s="15"/>
      <c r="F30" s="15"/>
      <c r="G30" s="16" t="str">
        <f t="shared" si="3"/>
        <v/>
      </c>
      <c r="H30" s="14" t="str">
        <f t="shared" si="4"/>
        <v/>
      </c>
      <c r="I30" s="16" t="str">
        <f t="shared" si="5"/>
        <v/>
      </c>
      <c r="J30" s="14" t="e">
        <f t="shared" si="6"/>
        <v>#VALUE!</v>
      </c>
      <c r="K30" s="20"/>
    </row>
    <row r="31" spans="1:11" ht="15.75" x14ac:dyDescent="0.25">
      <c r="A31" s="25"/>
      <c r="B31" s="26" t="e">
        <f>VLOOKUP(A31, Boats!A$1:F$144, 2, FALSE)</f>
        <v>#N/A</v>
      </c>
      <c r="C31" s="26" t="e">
        <f>VLOOKUP(A31, Boats!A$1:F$144, 3, FALSE)</f>
        <v>#N/A</v>
      </c>
      <c r="D31" s="26" t="e">
        <f>VLOOKUP(A31, Boats!A$1:F$144, 5, FALSE)</f>
        <v>#N/A</v>
      </c>
      <c r="E31" s="27"/>
      <c r="F31" s="27"/>
      <c r="G31" s="28" t="str">
        <f t="shared" si="3"/>
        <v/>
      </c>
      <c r="H31" s="29" t="str">
        <f t="shared" si="4"/>
        <v/>
      </c>
      <c r="I31" s="28" t="str">
        <f t="shared" si="5"/>
        <v/>
      </c>
      <c r="J31" s="29" t="e">
        <f t="shared" si="6"/>
        <v>#VALUE!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3"/>
        <v/>
      </c>
      <c r="H32" s="14" t="str">
        <f t="shared" si="4"/>
        <v/>
      </c>
      <c r="I32" s="16" t="str">
        <f t="shared" si="5"/>
        <v/>
      </c>
      <c r="J32" s="14" t="e">
        <f t="shared" si="6"/>
        <v>#VALUE!</v>
      </c>
      <c r="K32" s="20"/>
    </row>
    <row r="34" spans="1:11" ht="18.75" x14ac:dyDescent="0.3">
      <c r="A34" s="4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11"/>
      <c r="B35" s="9" t="s">
        <v>163</v>
      </c>
      <c r="C35" s="7"/>
      <c r="D35" s="11" t="s">
        <v>88</v>
      </c>
      <c r="E35" s="21">
        <f>COUNTA(A40:A50)</f>
        <v>6</v>
      </c>
      <c r="F35" s="7"/>
      <c r="G35" s="7"/>
      <c r="H35" s="7"/>
      <c r="I35" s="7"/>
      <c r="J35" s="7"/>
      <c r="K35" s="7"/>
    </row>
    <row r="36" spans="1:11" x14ac:dyDescent="0.25">
      <c r="A36" s="11" t="s">
        <v>10</v>
      </c>
      <c r="B36" s="40">
        <v>5.18</v>
      </c>
      <c r="C36" s="7"/>
      <c r="D36" s="11" t="s">
        <v>89</v>
      </c>
      <c r="E36" s="21">
        <f>E35-COUNTIF(F40:F50, "DNC")</f>
        <v>6</v>
      </c>
      <c r="F36" s="7"/>
      <c r="G36" s="7"/>
      <c r="H36" s="7"/>
      <c r="I36" s="7"/>
      <c r="J36" s="7"/>
      <c r="K36" s="7"/>
    </row>
    <row r="37" spans="1:11" x14ac:dyDescent="0.25">
      <c r="A37" s="11" t="s">
        <v>11</v>
      </c>
      <c r="B37" s="10">
        <v>0.79513888888888884</v>
      </c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11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s="8" customFormat="1" x14ac:dyDescent="0.25">
      <c r="A39" s="19" t="s">
        <v>0</v>
      </c>
      <c r="B39" s="18" t="s">
        <v>5</v>
      </c>
      <c r="C39" s="18" t="s">
        <v>3</v>
      </c>
      <c r="D39" s="18" t="s">
        <v>7</v>
      </c>
      <c r="E39" s="18" t="s">
        <v>12</v>
      </c>
      <c r="F39" s="18" t="s">
        <v>26</v>
      </c>
      <c r="G39" s="18" t="s">
        <v>28</v>
      </c>
      <c r="H39" s="18" t="s">
        <v>13</v>
      </c>
      <c r="I39" s="18" t="s">
        <v>30</v>
      </c>
      <c r="J39" s="18" t="s">
        <v>15</v>
      </c>
      <c r="K39" s="12" t="s">
        <v>16</v>
      </c>
    </row>
    <row r="40" spans="1:11" ht="15.75" x14ac:dyDescent="0.25">
      <c r="A40" s="38" t="s">
        <v>80</v>
      </c>
      <c r="B40" s="34" t="str">
        <f>VLOOKUP(A40, Boats!A$1:F$144, 2, FALSE)</f>
        <v>Bernard Wolter</v>
      </c>
      <c r="C40" s="34">
        <f>VLOOKUP(A40, Boats!A$1:F$144, 3, FALSE)</f>
        <v>99</v>
      </c>
      <c r="D40" s="34">
        <f>VLOOKUP(A40, Boats!A$1:F$144, 5, FALSE)</f>
        <v>237</v>
      </c>
      <c r="E40" s="36">
        <v>0.83429398148148148</v>
      </c>
      <c r="F40" s="36"/>
      <c r="G40" s="37">
        <f t="shared" ref="G40:G50" si="7">IF(ISBLANK(E40), "", (E40-B$37) *24*60*60)</f>
        <v>3383.0000000000045</v>
      </c>
      <c r="H40" s="35">
        <f t="shared" ref="H40:H50" si="8">IF(ISBLANK(E40), "", ROUND(B$36*D40, 0))</f>
        <v>1228</v>
      </c>
      <c r="I40" s="37">
        <f t="shared" ref="I40:I50" si="9">IF(ISBLANK(E40),"",G40-H40)</f>
        <v>2155.0000000000045</v>
      </c>
      <c r="J40" s="42">
        <f t="shared" ref="J40:J50" si="10">IF(F40="DNF", $E$36+1, IF(F40="DNS", $E$36+1, IF(F40="DSQ", $E$36+1, IF(F40="DNC", $E$35+1, RANK(I40, I$40:I$50, 1)))))</f>
        <v>1</v>
      </c>
      <c r="K40" s="17"/>
    </row>
    <row r="41" spans="1:11" ht="15.75" x14ac:dyDescent="0.25">
      <c r="A41" s="13" t="s">
        <v>66</v>
      </c>
      <c r="B41" s="26" t="str">
        <f>VLOOKUP(A41, Boats!A$1:F$144, 2, FALSE)</f>
        <v>Mary Chesnik</v>
      </c>
      <c r="C41" s="26">
        <f>VLOOKUP(A41, Boats!A$1:F$144, 3, FALSE)</f>
        <v>15944</v>
      </c>
      <c r="D41" s="26">
        <f>VLOOKUP(A41, Boats!A$1:F$144, 5, FALSE)</f>
        <v>217</v>
      </c>
      <c r="E41" s="15">
        <v>0.83358796296296289</v>
      </c>
      <c r="F41" s="27"/>
      <c r="G41" s="28">
        <f t="shared" si="7"/>
        <v>3321.9999999999977</v>
      </c>
      <c r="H41" s="29">
        <f t="shared" si="8"/>
        <v>1124</v>
      </c>
      <c r="I41" s="28">
        <f t="shared" si="9"/>
        <v>2197.9999999999977</v>
      </c>
      <c r="J41" s="31">
        <f t="shared" si="10"/>
        <v>2</v>
      </c>
      <c r="K41" s="17"/>
    </row>
    <row r="42" spans="1:11" ht="15.75" x14ac:dyDescent="0.25">
      <c r="A42" s="13" t="s">
        <v>124</v>
      </c>
      <c r="B42" s="26" t="str">
        <f>VLOOKUP(A42, Boats!A$1:F$144, 2, FALSE)</f>
        <v>Walter Argent</v>
      </c>
      <c r="C42" s="26">
        <f>VLOOKUP(A42, Boats!A$1:F$144, 3, FALSE)</f>
        <v>15901</v>
      </c>
      <c r="D42" s="26">
        <f>VLOOKUP(A42, Boats!A$1:F$144, 5, FALSE)</f>
        <v>229</v>
      </c>
      <c r="E42" s="15">
        <v>0.8353356481481482</v>
      </c>
      <c r="F42" s="27"/>
      <c r="G42" s="28">
        <f t="shared" si="7"/>
        <v>3473.0000000000091</v>
      </c>
      <c r="H42" s="29">
        <f t="shared" si="8"/>
        <v>1186</v>
      </c>
      <c r="I42" s="28">
        <f t="shared" si="9"/>
        <v>2287.0000000000091</v>
      </c>
      <c r="J42" s="31">
        <f t="shared" si="10"/>
        <v>3</v>
      </c>
      <c r="K42" s="20"/>
    </row>
    <row r="43" spans="1:11" ht="15.75" x14ac:dyDescent="0.25">
      <c r="A43" s="13" t="s">
        <v>74</v>
      </c>
      <c r="B43" s="14" t="str">
        <f>VLOOKUP(A43, Boats!A$1:F$144, 2, FALSE)</f>
        <v>Chris Wysynski</v>
      </c>
      <c r="C43" s="14">
        <f>VLOOKUP(A43, Boats!A$1:F$144, 3, FALSE)</f>
        <v>68</v>
      </c>
      <c r="D43" s="14">
        <f>VLOOKUP(A43, Boats!A$1:F$144, 5, FALSE)</f>
        <v>229</v>
      </c>
      <c r="E43" s="15">
        <v>0.83568287037037037</v>
      </c>
      <c r="F43" s="15"/>
      <c r="G43" s="16">
        <f t="shared" si="7"/>
        <v>3503.0000000000036</v>
      </c>
      <c r="H43" s="14">
        <f t="shared" si="8"/>
        <v>1186</v>
      </c>
      <c r="I43" s="16">
        <f t="shared" si="9"/>
        <v>2317.0000000000036</v>
      </c>
      <c r="J43" s="24">
        <f t="shared" si="10"/>
        <v>4</v>
      </c>
      <c r="K43" s="20"/>
    </row>
    <row r="44" spans="1:11" ht="15.75" x14ac:dyDescent="0.25">
      <c r="A44" s="13" t="s">
        <v>95</v>
      </c>
      <c r="B44" s="14" t="str">
        <f>VLOOKUP(A44, Boats!A$1:F$144, 2, FALSE)</f>
        <v>Zane Handysides</v>
      </c>
      <c r="C44" s="14">
        <f>VLOOKUP(A44, Boats!A$1:F$144, 3, FALSE)</f>
        <v>5988</v>
      </c>
      <c r="D44" s="14">
        <f>VLOOKUP(A44, Boats!A$1:F$144, 5, FALSE)</f>
        <v>229</v>
      </c>
      <c r="E44" s="15">
        <v>0.83584490740740736</v>
      </c>
      <c r="F44" s="15"/>
      <c r="G44" s="16">
        <f t="shared" si="7"/>
        <v>3516.9999999999995</v>
      </c>
      <c r="H44" s="14">
        <f t="shared" si="8"/>
        <v>1186</v>
      </c>
      <c r="I44" s="16">
        <f t="shared" si="9"/>
        <v>2330.9999999999995</v>
      </c>
      <c r="J44" s="32">
        <f t="shared" si="10"/>
        <v>5</v>
      </c>
      <c r="K44" s="20"/>
    </row>
    <row r="45" spans="1:11" ht="15.75" x14ac:dyDescent="0.25">
      <c r="A45" s="13" t="s">
        <v>117</v>
      </c>
      <c r="B45" s="14" t="str">
        <f>VLOOKUP(A45, Boats!A$1:F$144, 2, FALSE)</f>
        <v>MJ Hutchinson</v>
      </c>
      <c r="C45" s="14">
        <f>VLOOKUP(A45, Boats!A$1:F$144, 3, FALSE)</f>
        <v>178</v>
      </c>
      <c r="D45" s="14">
        <f>VLOOKUP(A45, Boats!A$1:F$144, 5, FALSE)</f>
        <v>246</v>
      </c>
      <c r="E45" s="15">
        <v>0.84146990740740746</v>
      </c>
      <c r="F45" s="15"/>
      <c r="G45" s="16">
        <f t="shared" si="7"/>
        <v>4003.0000000000086</v>
      </c>
      <c r="H45" s="14">
        <f t="shared" si="8"/>
        <v>1274</v>
      </c>
      <c r="I45" s="16">
        <f t="shared" si="9"/>
        <v>2729.0000000000086</v>
      </c>
      <c r="J45" s="32">
        <f t="shared" si="10"/>
        <v>6</v>
      </c>
      <c r="K45" s="20"/>
    </row>
    <row r="46" spans="1:11" ht="15.75" x14ac:dyDescent="0.25">
      <c r="A46" s="13"/>
      <c r="B46" s="14" t="e">
        <f>VLOOKUP(A46, Boats!A$1:F$144, 2, FALSE)</f>
        <v>#N/A</v>
      </c>
      <c r="C46" s="14" t="e">
        <f>VLOOKUP(A46, Boats!A$1:F$144, 3, FALSE)</f>
        <v>#N/A</v>
      </c>
      <c r="D46" s="14" t="e">
        <f>VLOOKUP(A46, Boats!A$1:F$144, 5, FALSE)</f>
        <v>#N/A</v>
      </c>
      <c r="E46" s="15"/>
      <c r="F46" s="15"/>
      <c r="G46" s="16" t="str">
        <f t="shared" si="7"/>
        <v/>
      </c>
      <c r="H46" s="14" t="str">
        <f t="shared" si="8"/>
        <v/>
      </c>
      <c r="I46" s="16" t="str">
        <f t="shared" si="9"/>
        <v/>
      </c>
      <c r="J46" s="24" t="e">
        <f t="shared" si="10"/>
        <v>#VALUE!</v>
      </c>
      <c r="K46" s="20"/>
    </row>
    <row r="47" spans="1:11" ht="15.75" x14ac:dyDescent="0.25">
      <c r="A47" s="13"/>
      <c r="B47" s="14" t="e">
        <f>VLOOKUP(A47, Boats!A$1:F$144, 2, FALSE)</f>
        <v>#N/A</v>
      </c>
      <c r="C47" s="14" t="e">
        <f>VLOOKUP(A47, Boats!A$1:F$144, 3, FALSE)</f>
        <v>#N/A</v>
      </c>
      <c r="D47" s="14" t="e">
        <f>VLOOKUP(A47, Boats!A$1:F$144, 5, FALSE)</f>
        <v>#N/A</v>
      </c>
      <c r="E47" s="15"/>
      <c r="F47" s="15"/>
      <c r="G47" s="16" t="str">
        <f t="shared" si="7"/>
        <v/>
      </c>
      <c r="H47" s="14" t="str">
        <f t="shared" si="8"/>
        <v/>
      </c>
      <c r="I47" s="16" t="str">
        <f t="shared" si="9"/>
        <v/>
      </c>
      <c r="J47" s="24" t="e">
        <f t="shared" si="10"/>
        <v>#VALUE!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 t="shared" si="7"/>
        <v/>
      </c>
      <c r="H48" s="14" t="str">
        <f t="shared" si="8"/>
        <v/>
      </c>
      <c r="I48" s="16" t="str">
        <f t="shared" si="9"/>
        <v/>
      </c>
      <c r="J48" s="24" t="e">
        <f t="shared" si="10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5, FALSE)</f>
        <v>#N/A</v>
      </c>
      <c r="E49" s="15"/>
      <c r="F49" s="15"/>
      <c r="G49" s="16" t="str">
        <f t="shared" si="7"/>
        <v/>
      </c>
      <c r="H49" s="14" t="str">
        <f t="shared" si="8"/>
        <v/>
      </c>
      <c r="I49" s="16" t="str">
        <f t="shared" si="9"/>
        <v/>
      </c>
      <c r="J49" s="24" t="e">
        <f t="shared" si="10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5, FALSE)</f>
        <v>#N/A</v>
      </c>
      <c r="E50" s="15"/>
      <c r="F50" s="15"/>
      <c r="G50" s="16" t="str">
        <f t="shared" si="7"/>
        <v/>
      </c>
      <c r="H50" s="14" t="str">
        <f t="shared" si="8"/>
        <v/>
      </c>
      <c r="I50" s="16" t="str">
        <f t="shared" si="9"/>
        <v/>
      </c>
      <c r="J50" s="24" t="e">
        <f t="shared" si="10"/>
        <v>#VALUE!</v>
      </c>
      <c r="K50" s="20"/>
    </row>
  </sheetData>
  <sheetProtection insertRows="0" deleteRows="0"/>
  <conditionalFormatting sqref="F10:J13 A29:J32 A26:D28 F26:J28 A45:J50 A40:D44 F40:J44 A16:J18 A10:D13">
    <cfRule type="expression" dxfId="1815" priority="45">
      <formula>NOT(ISBLANK($F10))</formula>
    </cfRule>
    <cfRule type="expression" dxfId="1814" priority="46">
      <formula>$J10=3</formula>
    </cfRule>
    <cfRule type="expression" dxfId="1813" priority="47">
      <formula>$J10=2</formula>
    </cfRule>
    <cfRule type="expression" dxfId="1812" priority="48">
      <formula>$J10=1</formula>
    </cfRule>
  </conditionalFormatting>
  <conditionalFormatting sqref="E11">
    <cfRule type="expression" dxfId="1811" priority="41">
      <formula>NOT(ISBLANK($F11))</formula>
    </cfRule>
    <cfRule type="expression" dxfId="1810" priority="42">
      <formula>$J11=3</formula>
    </cfRule>
    <cfRule type="expression" dxfId="1809" priority="43">
      <formula>$J11=2</formula>
    </cfRule>
    <cfRule type="expression" dxfId="1808" priority="44">
      <formula>$J11=1</formula>
    </cfRule>
  </conditionalFormatting>
  <conditionalFormatting sqref="E10">
    <cfRule type="expression" dxfId="1807" priority="37">
      <formula>NOT(ISBLANK($F10))</formula>
    </cfRule>
    <cfRule type="expression" dxfId="1806" priority="38">
      <formula>$J10=3</formula>
    </cfRule>
    <cfRule type="expression" dxfId="1805" priority="39">
      <formula>$J10=2</formula>
    </cfRule>
    <cfRule type="expression" dxfId="1804" priority="40">
      <formula>$J10=1</formula>
    </cfRule>
  </conditionalFormatting>
  <conditionalFormatting sqref="E12">
    <cfRule type="expression" dxfId="1803" priority="33">
      <formula>NOT(ISBLANK($F12))</formula>
    </cfRule>
    <cfRule type="expression" dxfId="1802" priority="34">
      <formula>$J12=3</formula>
    </cfRule>
    <cfRule type="expression" dxfId="1801" priority="35">
      <formula>$J12=2</formula>
    </cfRule>
    <cfRule type="expression" dxfId="1800" priority="36">
      <formula>$J12=1</formula>
    </cfRule>
  </conditionalFormatting>
  <conditionalFormatting sqref="E13">
    <cfRule type="expression" dxfId="1799" priority="29">
      <formula>NOT(ISBLANK($F13))</formula>
    </cfRule>
    <cfRule type="expression" dxfId="1798" priority="30">
      <formula>$J13=3</formula>
    </cfRule>
    <cfRule type="expression" dxfId="1797" priority="31">
      <formula>$J13=2</formula>
    </cfRule>
    <cfRule type="expression" dxfId="1796" priority="32">
      <formula>$J13=1</formula>
    </cfRule>
  </conditionalFormatting>
  <conditionalFormatting sqref="E26:E27">
    <cfRule type="expression" dxfId="1795" priority="25">
      <formula>NOT(ISBLANK($F26))</formula>
    </cfRule>
    <cfRule type="expression" dxfId="1794" priority="26">
      <formula>$J26=3</formula>
    </cfRule>
    <cfRule type="expression" dxfId="1793" priority="27">
      <formula>$J26=2</formula>
    </cfRule>
    <cfRule type="expression" dxfId="1792" priority="28">
      <formula>$J26=1</formula>
    </cfRule>
  </conditionalFormatting>
  <conditionalFormatting sqref="E28">
    <cfRule type="expression" dxfId="1791" priority="21">
      <formula>NOT(ISBLANK($F28))</formula>
    </cfRule>
    <cfRule type="expression" dxfId="1790" priority="22">
      <formula>$J28=3</formula>
    </cfRule>
    <cfRule type="expression" dxfId="1789" priority="23">
      <formula>$J28=2</formula>
    </cfRule>
    <cfRule type="expression" dxfId="1788" priority="24">
      <formula>$J28=1</formula>
    </cfRule>
  </conditionalFormatting>
  <conditionalFormatting sqref="E43">
    <cfRule type="expression" dxfId="1787" priority="17">
      <formula>NOT(ISBLANK($F43))</formula>
    </cfRule>
    <cfRule type="expression" dxfId="1786" priority="18">
      <formula>$J43=3</formula>
    </cfRule>
    <cfRule type="expression" dxfId="1785" priority="19">
      <formula>$J43=2</formula>
    </cfRule>
    <cfRule type="expression" dxfId="1784" priority="20">
      <formula>$J43=1</formula>
    </cfRule>
  </conditionalFormatting>
  <conditionalFormatting sqref="E41">
    <cfRule type="expression" dxfId="1783" priority="13">
      <formula>NOT(ISBLANK($F41))</formula>
    </cfRule>
    <cfRule type="expression" dxfId="1782" priority="14">
      <formula>$J41=3</formula>
    </cfRule>
    <cfRule type="expression" dxfId="1781" priority="15">
      <formula>$J41=2</formula>
    </cfRule>
    <cfRule type="expression" dxfId="1780" priority="16">
      <formula>$J41=1</formula>
    </cfRule>
  </conditionalFormatting>
  <conditionalFormatting sqref="E40">
    <cfRule type="expression" dxfId="1779" priority="9">
      <formula>NOT(ISBLANK($F40))</formula>
    </cfRule>
    <cfRule type="expression" dxfId="1778" priority="10">
      <formula>$J40=3</formula>
    </cfRule>
    <cfRule type="expression" dxfId="1777" priority="11">
      <formula>$J40=2</formula>
    </cfRule>
    <cfRule type="expression" dxfId="1776" priority="12">
      <formula>$J40=1</formula>
    </cfRule>
  </conditionalFormatting>
  <conditionalFormatting sqref="E42">
    <cfRule type="expression" dxfId="1775" priority="5">
      <formula>NOT(ISBLANK($F42))</formula>
    </cfRule>
    <cfRule type="expression" dxfId="1774" priority="6">
      <formula>$J42=3</formula>
    </cfRule>
    <cfRule type="expression" dxfId="1773" priority="7">
      <formula>$J42=2</formula>
    </cfRule>
    <cfRule type="expression" dxfId="1772" priority="8">
      <formula>$J42=1</formula>
    </cfRule>
  </conditionalFormatting>
  <conditionalFormatting sqref="E44">
    <cfRule type="expression" dxfId="1771" priority="1">
      <formula>NOT(ISBLANK($F44))</formula>
    </cfRule>
    <cfRule type="expression" dxfId="1770" priority="2">
      <formula>$J44=3</formula>
    </cfRule>
    <cfRule type="expression" dxfId="1769" priority="3">
      <formula>$J44=2</formula>
    </cfRule>
    <cfRule type="expression" dxfId="1768" priority="4">
      <formula>$J44=1</formula>
    </cfRule>
  </conditionalFormatting>
  <conditionalFormatting sqref="F14">
    <cfRule type="expression" dxfId="1767" priority="49">
      <formula>NOT(ISBLANK($F14))</formula>
    </cfRule>
    <cfRule type="expression" dxfId="1766" priority="50">
      <formula>$J15=3</formula>
    </cfRule>
    <cfRule type="expression" dxfId="1765" priority="51">
      <formula>$J15=2</formula>
    </cfRule>
    <cfRule type="expression" dxfId="1764" priority="52">
      <formula>$J15=1</formula>
    </cfRule>
  </conditionalFormatting>
  <conditionalFormatting sqref="A15:E15 F14 G15:J15">
    <cfRule type="expression" dxfId="1763" priority="53">
      <formula>NOT(ISBLANK($F13))</formula>
    </cfRule>
    <cfRule type="expression" dxfId="1762" priority="54">
      <formula>$J14=3</formula>
    </cfRule>
    <cfRule type="expression" dxfId="1761" priority="55">
      <formula>$J14=2</formula>
    </cfRule>
    <cfRule type="expression" dxfId="1760" priority="56">
      <formula>$J14=1</formula>
    </cfRule>
  </conditionalFormatting>
  <conditionalFormatting sqref="G14:J14 A14:E14">
    <cfRule type="expression" dxfId="1759" priority="57">
      <formula>NOT(ISBLANK(#REF!))</formula>
    </cfRule>
    <cfRule type="expression" dxfId="1758" priority="58">
      <formula>$J14=3</formula>
    </cfRule>
    <cfRule type="expression" dxfId="1757" priority="59">
      <formula>$J14=2</formula>
    </cfRule>
    <cfRule type="expression" dxfId="1756" priority="60">
      <formula>$J14=1</formula>
    </cfRule>
  </conditionalFormatting>
  <dataValidations count="1">
    <dataValidation type="list" allowBlank="1" showInputMessage="1" showErrorMessage="1" sqref="A10:A18 A40:A50 A26:A32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F40:F50 F10:F14 F16:F18 F26:F32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0"/>
  <sheetViews>
    <sheetView topLeftCell="A23" zoomScale="97" zoomScaleNormal="97" workbookViewId="0">
      <selection activeCell="B38" sqref="B38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COUNTA(A10:A18)+COUNTA(Table43410192531376467[Boat Name])+COUNTA(Table434711202632386568[Boat Name])</f>
        <v>14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 t="s">
        <v>170</v>
      </c>
      <c r="C5" s="7"/>
      <c r="D5" s="11" t="s">
        <v>88</v>
      </c>
      <c r="E5" s="23">
        <f>COUNTA(A10:A18)</f>
        <v>3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2.75</v>
      </c>
      <c r="C6" s="7"/>
      <c r="D6" s="11" t="s">
        <v>89</v>
      </c>
      <c r="E6" s="23">
        <f>E5-COUNTIF(F10:F18, "DNC")</f>
        <v>2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0.78819444444444453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39</v>
      </c>
      <c r="B10" s="26" t="str">
        <f>VLOOKUP(A10, Boats!A$1:F$144, 2, FALSE)</f>
        <v>Andy Kozieradzki</v>
      </c>
      <c r="C10" s="26">
        <f>VLOOKUP(A10, Boats!A$1:F$144, 3, FALSE)</f>
        <v>30578</v>
      </c>
      <c r="D10" s="26">
        <f>VLOOKUP(A10, Boats!A$1:F$144, 5, FALSE)</f>
        <v>133</v>
      </c>
      <c r="E10" s="15">
        <v>0.82217592592592592</v>
      </c>
      <c r="F10" s="27"/>
      <c r="G10" s="28">
        <f t="shared" ref="G10:G18" si="0">IF(ISBLANK(E10), "", (E10-B$7) *24*60*60)</f>
        <v>2935.9999999999923</v>
      </c>
      <c r="H10" s="26">
        <f t="shared" ref="H10:H18" si="1">IF(ISBLANK(E10), "", ROUND(B$6*D10, 0))</f>
        <v>366</v>
      </c>
      <c r="I10" s="28">
        <f t="shared" ref="I10:I18" si="2">IF(ISBLANK(E10),"",G10-H10)</f>
        <v>2569.9999999999923</v>
      </c>
      <c r="J10" s="29">
        <f>IF(F10="DNF", $E$6+1, IF(F10="DNS", $E$6+1, IF(F10="DSQ", $E$6+1, IF(F10="DNC", $E$5+1, RANK(I10, I$10:I$18, 1)))))</f>
        <v>1</v>
      </c>
      <c r="K10" s="18"/>
    </row>
    <row r="11" spans="1:11" s="8" customFormat="1" ht="15.75" x14ac:dyDescent="0.25">
      <c r="A11" s="13" t="s">
        <v>114</v>
      </c>
      <c r="B11" s="26" t="str">
        <f>VLOOKUP(A11, Boats!A$1:F$144, 2, FALSE)</f>
        <v>Scott Pillon</v>
      </c>
      <c r="C11" s="26">
        <f>VLOOKUP(A11, Boats!A$1:F$144, 3, FALSE)</f>
        <v>911</v>
      </c>
      <c r="D11" s="26">
        <f>VLOOKUP(A11, Boats!A$1:F$144, 5, FALSE)</f>
        <v>115</v>
      </c>
      <c r="E11" s="15">
        <v>0.82722222222222219</v>
      </c>
      <c r="F11" s="27"/>
      <c r="G11" s="28">
        <f t="shared" si="0"/>
        <v>3371.99999999999</v>
      </c>
      <c r="H11" s="26">
        <f t="shared" si="1"/>
        <v>316</v>
      </c>
      <c r="I11" s="28">
        <f t="shared" si="2"/>
        <v>3055.99999999999</v>
      </c>
      <c r="J11" s="29">
        <f>IF(F11="DNF", $E$6+1, IF(F11="DNS", $E$6+1, IF(F11="DSQ", $E$6+1, IF(F11="DNC", $E$5+1, RANK(I11, I$10:I$18, 1)))))</f>
        <v>2</v>
      </c>
      <c r="K11" s="18"/>
    </row>
    <row r="12" spans="1:11" s="8" customFormat="1" ht="15.75" x14ac:dyDescent="0.25">
      <c r="A12" s="13" t="s">
        <v>108</v>
      </c>
      <c r="B12" s="26" t="str">
        <f>VLOOKUP(A12, Boats!A$1:F$144, 2, FALSE)</f>
        <v>Lintunen/Naysmith</v>
      </c>
      <c r="C12" s="26">
        <f>VLOOKUP(A12, Boats!A$1:F$144, 3, FALSE)</f>
        <v>67875</v>
      </c>
      <c r="D12" s="26">
        <f>VLOOKUP(A12, Boats!A$1:F$144, 5, FALSE)</f>
        <v>112</v>
      </c>
      <c r="E12" s="15"/>
      <c r="F12" s="27" t="s">
        <v>90</v>
      </c>
      <c r="G12" s="28" t="str">
        <f t="shared" si="0"/>
        <v/>
      </c>
      <c r="H12" s="26" t="str">
        <f t="shared" si="1"/>
        <v/>
      </c>
      <c r="I12" s="28" t="str">
        <f t="shared" si="2"/>
        <v/>
      </c>
      <c r="J12" s="29">
        <f>IF(F12="DNF", $E$6+1, IF(F12="DNS", $E$6+1, IF(F12="DSQ", $E$6+1, IF(F12="DNC", $E$5+1, RANK(I12, I$10:I$18, 1)))))</f>
        <v>4</v>
      </c>
      <c r="K12" s="18"/>
    </row>
    <row r="13" spans="1:11" s="8" customFormat="1" ht="15.75" x14ac:dyDescent="0.25">
      <c r="A13" s="13"/>
      <c r="B13" s="26"/>
      <c r="C13" s="26"/>
      <c r="D13" s="26"/>
      <c r="E13" s="15"/>
      <c r="F13" s="27"/>
      <c r="G13" s="28" t="str">
        <f t="shared" si="0"/>
        <v/>
      </c>
      <c r="H13" s="26" t="str">
        <f t="shared" si="1"/>
        <v/>
      </c>
      <c r="I13" s="28" t="str">
        <f t="shared" si="2"/>
        <v/>
      </c>
      <c r="J13" s="33" t="e">
        <f>IF(F13="DNF", $E$6+1, IF(F13="DNS", $E$6+1, IF(F13="DSQ", $E$6+1, IF(F13="DNC", $E$5+1, RANK(I13, I$10:I$18, 1)))))</f>
        <v>#VALUE!</v>
      </c>
      <c r="K13" s="18"/>
    </row>
    <row r="14" spans="1:11" ht="15.75" x14ac:dyDescent="0.25">
      <c r="A14" s="25"/>
      <c r="B14" s="26"/>
      <c r="C14" s="26"/>
      <c r="D14" s="26"/>
      <c r="E14" s="27"/>
      <c r="F14" s="49"/>
      <c r="G14" s="28" t="str">
        <f t="shared" si="0"/>
        <v/>
      </c>
      <c r="H14" s="26" t="str">
        <f t="shared" si="1"/>
        <v/>
      </c>
      <c r="I14" s="28" t="str">
        <f t="shared" si="2"/>
        <v/>
      </c>
      <c r="J14" s="33" t="e">
        <f>IF(F13="DNF", $E$6+1, IF(F13="DNS", $E$6+1, IF(F13="DSQ", $E$6+1, IF(F13="DNC", $E$5+1, RANK(I14, I$10:I$18, 1)))))</f>
        <v>#VALUE!</v>
      </c>
      <c r="K14" s="20"/>
    </row>
    <row r="15" spans="1:11" ht="15.75" x14ac:dyDescent="0.25">
      <c r="A15" s="13"/>
      <c r="B15" s="26"/>
      <c r="C15" s="26"/>
      <c r="D15" s="26"/>
      <c r="E15" s="15"/>
      <c r="F15" s="15"/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29" t="e">
        <f>IF(#REF!="DNF", $E$6+1, IF(#REF!="DNS", $E$6+1, IF(#REF!="DSQ", $E$6+1, IF(#REF!="DNC", $E$5+1, RANK(I15, I$10:I$18, 1)))))</f>
        <v>#REF!</v>
      </c>
      <c r="K15" s="20"/>
    </row>
    <row r="16" spans="1:11" ht="15.75" x14ac:dyDescent="0.25">
      <c r="A16" s="13"/>
      <c r="B16" s="14"/>
      <c r="C16" s="14"/>
      <c r="D16" s="14"/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>IF(F16="DNF", $E$6+1, IF(F16="DNS", $E$6+1, IF(F16="DSQ", $E$6+1, IF(F16="DNC", $E$5+1, RANK(I16, I$10:I$18, 1)))))</f>
        <v>#VALUE!</v>
      </c>
      <c r="K16" s="20"/>
    </row>
    <row r="17" spans="1:11" ht="15.75" x14ac:dyDescent="0.25">
      <c r="A17" s="38"/>
      <c r="B17" s="14"/>
      <c r="C17" s="14"/>
      <c r="D17" s="14"/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>IF(F17="DNF", $E$6+1, IF(F17="DNS", $E$6+1, IF(F17="DSQ", $E$6+1, IF(F17="DNC", $E$5+1, RANK(I17, I$10:I$18, 1)))))</f>
        <v>#VALUE!</v>
      </c>
      <c r="K17" s="20"/>
    </row>
    <row r="18" spans="1:11" ht="15.75" x14ac:dyDescent="0.25">
      <c r="A18" s="13"/>
      <c r="B18" s="14"/>
      <c r="C18" s="14"/>
      <c r="D18" s="14"/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>IF(F18="DNF", $E$6+1, IF(F18="DNS", $E$6+1, IF(F18="DSQ", $E$6+1, IF(F18="DNC", $E$5+1, RANK(I18, I$10:I$18, 1)))))</f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9" t="s">
        <v>167</v>
      </c>
      <c r="C21" s="7"/>
      <c r="D21" s="11" t="s">
        <v>88</v>
      </c>
      <c r="E21" s="21">
        <f>COUNTA(A26:A32)</f>
        <v>4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>
        <v>2.75</v>
      </c>
      <c r="C22" s="7"/>
      <c r="D22" s="11" t="s">
        <v>89</v>
      </c>
      <c r="E22" s="21">
        <f>E21-COUNTIF(F26:F32, "DNC")</f>
        <v>1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>
        <v>0.78819444444444453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 t="s">
        <v>143</v>
      </c>
      <c r="B26" s="26" t="str">
        <f>VLOOKUP(A26, Boats!A$1:F$144, 2, FALSE)</f>
        <v>Andrea Hill</v>
      </c>
      <c r="C26" s="26">
        <f>VLOOKUP(A26, Boats!A$1:F$144, 3, FALSE)</f>
        <v>533</v>
      </c>
      <c r="D26" s="26">
        <f>VLOOKUP(A26, Boats!A$1:F$144, 5, FALSE)</f>
        <v>173</v>
      </c>
      <c r="E26" s="15"/>
      <c r="F26" s="27" t="s">
        <v>90</v>
      </c>
      <c r="G26" s="28" t="str">
        <f t="shared" ref="G26:G32" si="3">IF(ISBLANK(E26), "", (E26-B$23) *24*60*60)</f>
        <v/>
      </c>
      <c r="H26" s="29" t="str">
        <f t="shared" ref="H26:H32" si="4">IF(ISBLANK(E26), "", ROUND(B$22*D26, 0))</f>
        <v/>
      </c>
      <c r="I26" s="28" t="str">
        <f t="shared" ref="I26:I32" si="5">IF(ISBLANK(E26),"",G26-H26)</f>
        <v/>
      </c>
      <c r="J26" s="29">
        <f t="shared" ref="J26:J32" si="6">IF(F26="DNF", $E$22+1, IF(F26="DNS", $E$22+1, IF(F26="DSQ", $E$22+1, IF(F26="DNC", $E$21+1, RANK(I26, I$26:I$32, 1)))))</f>
        <v>5</v>
      </c>
      <c r="K26" s="20"/>
    </row>
    <row r="27" spans="1:11" ht="15.75" x14ac:dyDescent="0.25">
      <c r="A27" s="13" t="s">
        <v>133</v>
      </c>
      <c r="B27" s="26" t="str">
        <f>VLOOKUP(A27, Boats!A$1:F$144, 2, FALSE)</f>
        <v>Jason Allson</v>
      </c>
      <c r="C27" s="26">
        <f>VLOOKUP(A27, Boats!A$1:F$144, 3, FALSE)</f>
        <v>370</v>
      </c>
      <c r="D27" s="26">
        <f>VLOOKUP(A27, Boats!A$1:F$144, 5, FALSE)</f>
        <v>163</v>
      </c>
      <c r="E27" s="15">
        <v>0.82826388888888891</v>
      </c>
      <c r="F27" s="27"/>
      <c r="G27" s="28">
        <f t="shared" si="3"/>
        <v>3461.9999999999941</v>
      </c>
      <c r="H27" s="29">
        <f t="shared" si="4"/>
        <v>448</v>
      </c>
      <c r="I27" s="28">
        <f t="shared" si="5"/>
        <v>3013.9999999999941</v>
      </c>
      <c r="J27" s="29">
        <f t="shared" si="6"/>
        <v>1</v>
      </c>
      <c r="K27" s="20"/>
    </row>
    <row r="28" spans="1:11" ht="15.75" x14ac:dyDescent="0.25">
      <c r="A28" s="13" t="s">
        <v>64</v>
      </c>
      <c r="B28" s="26" t="str">
        <f>VLOOKUP(A28, Boats!A$1:F$144, 2, FALSE)</f>
        <v>John Amyot</v>
      </c>
      <c r="C28" s="26">
        <f>VLOOKUP(A28, Boats!A$1:F$144, 3, FALSE)</f>
        <v>50</v>
      </c>
      <c r="D28" s="26">
        <f>VLOOKUP(A28, Boats!A$1:F$144, 5, FALSE)</f>
        <v>205</v>
      </c>
      <c r="E28" s="15"/>
      <c r="F28" s="15" t="s">
        <v>90</v>
      </c>
      <c r="G28" s="28" t="str">
        <f t="shared" si="3"/>
        <v/>
      </c>
      <c r="H28" s="29" t="str">
        <f t="shared" si="4"/>
        <v/>
      </c>
      <c r="I28" s="28" t="str">
        <f t="shared" si="5"/>
        <v/>
      </c>
      <c r="J28" s="29">
        <f t="shared" si="6"/>
        <v>5</v>
      </c>
      <c r="K28" s="20"/>
    </row>
    <row r="29" spans="1:11" ht="15.75" x14ac:dyDescent="0.25">
      <c r="A29" s="13" t="s">
        <v>91</v>
      </c>
      <c r="B29" s="26" t="str">
        <f>VLOOKUP(A29, Boats!A$1:F$144, 2, FALSE)</f>
        <v>Lothar Bauer</v>
      </c>
      <c r="C29" s="26">
        <f>VLOOKUP(A29, Boats!A$1:F$144, 3, FALSE)</f>
        <v>543</v>
      </c>
      <c r="D29" s="26">
        <f>VLOOKUP(A29, Boats!A$1:F$144, 5, FALSE)</f>
        <v>211</v>
      </c>
      <c r="E29" s="27"/>
      <c r="F29" s="15" t="s">
        <v>90</v>
      </c>
      <c r="G29" s="28" t="str">
        <f t="shared" si="3"/>
        <v/>
      </c>
      <c r="H29" s="29" t="str">
        <f t="shared" si="4"/>
        <v/>
      </c>
      <c r="I29" s="28" t="str">
        <f t="shared" si="5"/>
        <v/>
      </c>
      <c r="J29" s="29">
        <f t="shared" si="6"/>
        <v>5</v>
      </c>
      <c r="K29" s="20"/>
    </row>
    <row r="30" spans="1:11" ht="15.75" x14ac:dyDescent="0.25">
      <c r="A30" s="13"/>
      <c r="B30" s="14" t="e">
        <f>VLOOKUP(A30, Boats!A$1:F$144, 2, FALSE)</f>
        <v>#N/A</v>
      </c>
      <c r="C30" s="14" t="e">
        <f>VLOOKUP(A30, Boats!A$1:F$144, 3, FALSE)</f>
        <v>#N/A</v>
      </c>
      <c r="D30" s="14" t="e">
        <f>VLOOKUP(A30, Boats!A$1:F$144, 5, FALSE)</f>
        <v>#N/A</v>
      </c>
      <c r="E30" s="15"/>
      <c r="F30" s="15"/>
      <c r="G30" s="16" t="str">
        <f t="shared" si="3"/>
        <v/>
      </c>
      <c r="H30" s="14" t="str">
        <f t="shared" si="4"/>
        <v/>
      </c>
      <c r="I30" s="16" t="str">
        <f t="shared" si="5"/>
        <v/>
      </c>
      <c r="J30" s="14" t="e">
        <f t="shared" si="6"/>
        <v>#VALUE!</v>
      </c>
      <c r="K30" s="20"/>
    </row>
    <row r="31" spans="1:11" ht="15.75" x14ac:dyDescent="0.25">
      <c r="A31" s="25"/>
      <c r="B31" s="26" t="e">
        <f>VLOOKUP(A31, Boats!A$1:F$144, 2, FALSE)</f>
        <v>#N/A</v>
      </c>
      <c r="C31" s="26" t="e">
        <f>VLOOKUP(A31, Boats!A$1:F$144, 3, FALSE)</f>
        <v>#N/A</v>
      </c>
      <c r="D31" s="26" t="e">
        <f>VLOOKUP(A31, Boats!A$1:F$144, 5, FALSE)</f>
        <v>#N/A</v>
      </c>
      <c r="E31" s="27"/>
      <c r="F31" s="27"/>
      <c r="G31" s="28" t="str">
        <f t="shared" si="3"/>
        <v/>
      </c>
      <c r="H31" s="29" t="str">
        <f t="shared" si="4"/>
        <v/>
      </c>
      <c r="I31" s="28" t="str">
        <f t="shared" si="5"/>
        <v/>
      </c>
      <c r="J31" s="29" t="e">
        <f t="shared" si="6"/>
        <v>#VALUE!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3"/>
        <v/>
      </c>
      <c r="H32" s="14" t="str">
        <f t="shared" si="4"/>
        <v/>
      </c>
      <c r="I32" s="16" t="str">
        <f t="shared" si="5"/>
        <v/>
      </c>
      <c r="J32" s="14" t="e">
        <f t="shared" si="6"/>
        <v>#VALUE!</v>
      </c>
      <c r="K32" s="20"/>
    </row>
    <row r="34" spans="1:11" ht="18.75" x14ac:dyDescent="0.3">
      <c r="A34" s="4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11"/>
      <c r="B35" s="9" t="s">
        <v>167</v>
      </c>
      <c r="C35" s="7"/>
      <c r="D35" s="11" t="s">
        <v>88</v>
      </c>
      <c r="E35" s="21">
        <f>COUNTA(A40:A50)</f>
        <v>7</v>
      </c>
      <c r="F35" s="7"/>
      <c r="G35" s="7"/>
      <c r="H35" s="7"/>
      <c r="I35" s="7"/>
      <c r="J35" s="7"/>
      <c r="K35" s="7"/>
    </row>
    <row r="36" spans="1:11" x14ac:dyDescent="0.25">
      <c r="A36" s="11" t="s">
        <v>10</v>
      </c>
      <c r="B36" s="40">
        <v>2.75</v>
      </c>
      <c r="C36" s="7"/>
      <c r="D36" s="11" t="s">
        <v>89</v>
      </c>
      <c r="E36" s="21">
        <f>E35-COUNTIF(F40:F50, "DNC")</f>
        <v>3</v>
      </c>
      <c r="F36" s="7"/>
      <c r="G36" s="7"/>
      <c r="H36" s="7"/>
      <c r="I36" s="7"/>
      <c r="J36" s="7"/>
      <c r="K36" s="7"/>
    </row>
    <row r="37" spans="1:11" x14ac:dyDescent="0.25">
      <c r="A37" s="11" t="s">
        <v>11</v>
      </c>
      <c r="B37" s="10">
        <v>0.79166666666666663</v>
      </c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11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s="8" customFormat="1" x14ac:dyDescent="0.25">
      <c r="A39" s="19" t="s">
        <v>0</v>
      </c>
      <c r="B39" s="18" t="s">
        <v>5</v>
      </c>
      <c r="C39" s="18" t="s">
        <v>3</v>
      </c>
      <c r="D39" s="18" t="s">
        <v>7</v>
      </c>
      <c r="E39" s="18" t="s">
        <v>12</v>
      </c>
      <c r="F39" s="18" t="s">
        <v>26</v>
      </c>
      <c r="G39" s="18" t="s">
        <v>28</v>
      </c>
      <c r="H39" s="18" t="s">
        <v>13</v>
      </c>
      <c r="I39" s="18" t="s">
        <v>30</v>
      </c>
      <c r="J39" s="18" t="s">
        <v>15</v>
      </c>
      <c r="K39" s="12" t="s">
        <v>16</v>
      </c>
    </row>
    <row r="40" spans="1:11" ht="15.75" x14ac:dyDescent="0.25">
      <c r="A40" s="13" t="s">
        <v>66</v>
      </c>
      <c r="B40" s="26" t="str">
        <f>VLOOKUP(A40, Boats!A$1:F$144, 2, FALSE)</f>
        <v>Mary Chesnik</v>
      </c>
      <c r="C40" s="26">
        <f>VLOOKUP(A40, Boats!A$1:F$144, 3, FALSE)</f>
        <v>15944</v>
      </c>
      <c r="D40" s="26">
        <f>VLOOKUP(A40, Boats!A$1:F$144, 5, FALSE)</f>
        <v>217</v>
      </c>
      <c r="E40" s="15">
        <v>0.82833333333333325</v>
      </c>
      <c r="F40" s="27"/>
      <c r="G40" s="28">
        <f t="shared" ref="G40:G50" si="7">IF(ISBLANK(E40), "", (E40-B$37) *24*60*60)</f>
        <v>3167.9999999999964</v>
      </c>
      <c r="H40" s="29">
        <f t="shared" ref="H40:H50" si="8">IF(ISBLANK(E40), "", ROUND(B$36*D40, 0))</f>
        <v>597</v>
      </c>
      <c r="I40" s="28">
        <f t="shared" ref="I40:I50" si="9">IF(ISBLANK(E40),"",G40-H40)</f>
        <v>2570.9999999999964</v>
      </c>
      <c r="J40" s="31">
        <f t="shared" ref="J40:J50" si="10">IF(F40="DNF", $E$36+1, IF(F40="DNS", $E$36+1, IF(F40="DSQ", $E$36+1, IF(F40="DNC", $E$35+1, RANK(I40, I$40:I$50, 1)))))</f>
        <v>1</v>
      </c>
      <c r="K40" s="17"/>
    </row>
    <row r="41" spans="1:11" ht="15.75" x14ac:dyDescent="0.25">
      <c r="A41" s="38" t="s">
        <v>80</v>
      </c>
      <c r="B41" s="34" t="str">
        <f>VLOOKUP(A41, Boats!A$1:F$144, 2, FALSE)</f>
        <v>Bernard Wolter</v>
      </c>
      <c r="C41" s="34">
        <f>VLOOKUP(A41, Boats!A$1:F$144, 3, FALSE)</f>
        <v>99</v>
      </c>
      <c r="D41" s="34">
        <f>VLOOKUP(A41, Boats!A$1:F$144, 5, FALSE)</f>
        <v>237</v>
      </c>
      <c r="E41" s="36">
        <v>0.83086805555555554</v>
      </c>
      <c r="F41" s="36"/>
      <c r="G41" s="37">
        <f t="shared" si="7"/>
        <v>3387.0000000000018</v>
      </c>
      <c r="H41" s="35">
        <f t="shared" si="8"/>
        <v>652</v>
      </c>
      <c r="I41" s="37">
        <f t="shared" si="9"/>
        <v>2735.0000000000018</v>
      </c>
      <c r="J41" s="42">
        <f t="shared" si="10"/>
        <v>2</v>
      </c>
      <c r="K41" s="17"/>
    </row>
    <row r="42" spans="1:11" ht="15.75" x14ac:dyDescent="0.25">
      <c r="A42" s="13" t="s">
        <v>95</v>
      </c>
      <c r="B42" s="14" t="str">
        <f>VLOOKUP(A42, Boats!A$1:F$144, 2, FALSE)</f>
        <v>Zane Handysides</v>
      </c>
      <c r="C42" s="14">
        <f>VLOOKUP(A42, Boats!A$1:F$144, 3, FALSE)</f>
        <v>5988</v>
      </c>
      <c r="D42" s="14">
        <f>VLOOKUP(A42, Boats!A$1:F$144, 5, FALSE)</f>
        <v>229</v>
      </c>
      <c r="E42" s="15">
        <v>0.83090277777777777</v>
      </c>
      <c r="F42" s="15"/>
      <c r="G42" s="16">
        <f t="shared" si="7"/>
        <v>3390.0000000000027</v>
      </c>
      <c r="H42" s="14">
        <f t="shared" si="8"/>
        <v>630</v>
      </c>
      <c r="I42" s="16">
        <f t="shared" si="9"/>
        <v>2760.0000000000027</v>
      </c>
      <c r="J42" s="24">
        <f t="shared" si="10"/>
        <v>3</v>
      </c>
      <c r="K42" s="20"/>
    </row>
    <row r="43" spans="1:11" ht="15.75" x14ac:dyDescent="0.25">
      <c r="A43" s="13" t="s">
        <v>74</v>
      </c>
      <c r="B43" s="14" t="str">
        <f>VLOOKUP(A43, Boats!A$1:F$144, 2, FALSE)</f>
        <v>Chris Wysynski</v>
      </c>
      <c r="C43" s="14">
        <f>VLOOKUP(A43, Boats!A$1:F$144, 3, FALSE)</f>
        <v>68</v>
      </c>
      <c r="D43" s="14">
        <f>VLOOKUP(A43, Boats!A$1:F$144, 5, FALSE)</f>
        <v>229</v>
      </c>
      <c r="E43" s="15"/>
      <c r="F43" s="15" t="s">
        <v>90</v>
      </c>
      <c r="G43" s="16" t="str">
        <f t="shared" si="7"/>
        <v/>
      </c>
      <c r="H43" s="14" t="str">
        <f t="shared" si="8"/>
        <v/>
      </c>
      <c r="I43" s="16" t="str">
        <f t="shared" si="9"/>
        <v/>
      </c>
      <c r="J43" s="24">
        <f t="shared" si="10"/>
        <v>8</v>
      </c>
      <c r="K43" s="20"/>
    </row>
    <row r="44" spans="1:11" ht="15.75" x14ac:dyDescent="0.25">
      <c r="A44" s="13" t="s">
        <v>124</v>
      </c>
      <c r="B44" s="26" t="str">
        <f>VLOOKUP(A44, Boats!A$1:F$144, 2, FALSE)</f>
        <v>Walter Argent</v>
      </c>
      <c r="C44" s="26">
        <f>VLOOKUP(A44, Boats!A$1:F$144, 3, FALSE)</f>
        <v>15901</v>
      </c>
      <c r="D44" s="26">
        <f>VLOOKUP(A44, Boats!A$1:F$144, 5, FALSE)</f>
        <v>229</v>
      </c>
      <c r="E44" s="15"/>
      <c r="F44" s="27" t="s">
        <v>90</v>
      </c>
      <c r="G44" s="28" t="str">
        <f t="shared" si="7"/>
        <v/>
      </c>
      <c r="H44" s="29" t="str">
        <f t="shared" si="8"/>
        <v/>
      </c>
      <c r="I44" s="28" t="str">
        <f t="shared" si="9"/>
        <v/>
      </c>
      <c r="J44" s="48">
        <f t="shared" si="10"/>
        <v>8</v>
      </c>
      <c r="K44" s="20"/>
    </row>
    <row r="45" spans="1:11" ht="15.75" x14ac:dyDescent="0.25">
      <c r="A45" s="13" t="s">
        <v>117</v>
      </c>
      <c r="B45" s="14" t="str">
        <f>VLOOKUP(A45, Boats!A$1:F$144, 2, FALSE)</f>
        <v>MJ Hutchinson</v>
      </c>
      <c r="C45" s="14">
        <f>VLOOKUP(A45, Boats!A$1:F$144, 3, FALSE)</f>
        <v>178</v>
      </c>
      <c r="D45" s="14">
        <f>VLOOKUP(A45, Boats!A$1:F$144, 5, FALSE)</f>
        <v>246</v>
      </c>
      <c r="E45" s="15"/>
      <c r="F45" s="15" t="s">
        <v>90</v>
      </c>
      <c r="G45" s="16" t="str">
        <f t="shared" si="7"/>
        <v/>
      </c>
      <c r="H45" s="14" t="str">
        <f t="shared" si="8"/>
        <v/>
      </c>
      <c r="I45" s="16" t="str">
        <f t="shared" si="9"/>
        <v/>
      </c>
      <c r="J45" s="32">
        <f t="shared" si="10"/>
        <v>8</v>
      </c>
      <c r="K45" s="20"/>
    </row>
    <row r="46" spans="1:11" ht="15.75" x14ac:dyDescent="0.25">
      <c r="A46" s="13" t="s">
        <v>68</v>
      </c>
      <c r="B46" s="14" t="str">
        <f>VLOOKUP(A46, Boats!A$1:F$144, 2, FALSE)</f>
        <v>Dennis Pare</v>
      </c>
      <c r="C46" s="14">
        <f>VLOOKUP(A46, Boats!A$1:F$144, 3, FALSE)</f>
        <v>1473</v>
      </c>
      <c r="D46" s="14">
        <f>VLOOKUP(A46, Boats!A$1:F$144, 5, FALSE)</f>
        <v>217</v>
      </c>
      <c r="E46" s="15"/>
      <c r="F46" s="15" t="s">
        <v>90</v>
      </c>
      <c r="G46" s="16" t="str">
        <f t="shared" si="7"/>
        <v/>
      </c>
      <c r="H46" s="14" t="str">
        <f t="shared" si="8"/>
        <v/>
      </c>
      <c r="I46" s="16" t="str">
        <f t="shared" si="9"/>
        <v/>
      </c>
      <c r="J46" s="24">
        <f t="shared" si="10"/>
        <v>8</v>
      </c>
      <c r="K46" s="20"/>
    </row>
    <row r="47" spans="1:11" ht="15.75" x14ac:dyDescent="0.25">
      <c r="A47" s="13"/>
      <c r="B47" s="14" t="e">
        <f>VLOOKUP(A47, Boats!A$1:F$144, 2, FALSE)</f>
        <v>#N/A</v>
      </c>
      <c r="C47" s="14" t="e">
        <f>VLOOKUP(A47, Boats!A$1:F$144, 3, FALSE)</f>
        <v>#N/A</v>
      </c>
      <c r="D47" s="14" t="e">
        <f>VLOOKUP(A47, Boats!A$1:F$144, 5, FALSE)</f>
        <v>#N/A</v>
      </c>
      <c r="E47" s="15"/>
      <c r="F47" s="15"/>
      <c r="G47" s="16" t="str">
        <f t="shared" si="7"/>
        <v/>
      </c>
      <c r="H47" s="14" t="str">
        <f t="shared" si="8"/>
        <v/>
      </c>
      <c r="I47" s="16" t="str">
        <f t="shared" si="9"/>
        <v/>
      </c>
      <c r="J47" s="24" t="e">
        <f t="shared" si="10"/>
        <v>#VALUE!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 t="shared" si="7"/>
        <v/>
      </c>
      <c r="H48" s="14" t="str">
        <f t="shared" si="8"/>
        <v/>
      </c>
      <c r="I48" s="16" t="str">
        <f t="shared" si="9"/>
        <v/>
      </c>
      <c r="J48" s="24" t="e">
        <f t="shared" si="10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5, FALSE)</f>
        <v>#N/A</v>
      </c>
      <c r="E49" s="15"/>
      <c r="F49" s="15"/>
      <c r="G49" s="16" t="str">
        <f t="shared" si="7"/>
        <v/>
      </c>
      <c r="H49" s="14" t="str">
        <f t="shared" si="8"/>
        <v/>
      </c>
      <c r="I49" s="16" t="str">
        <f t="shared" si="9"/>
        <v/>
      </c>
      <c r="J49" s="24" t="e">
        <f t="shared" si="10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5, FALSE)</f>
        <v>#N/A</v>
      </c>
      <c r="E50" s="15"/>
      <c r="F50" s="15"/>
      <c r="G50" s="16" t="str">
        <f t="shared" si="7"/>
        <v/>
      </c>
      <c r="H50" s="14" t="str">
        <f t="shared" si="8"/>
        <v/>
      </c>
      <c r="I50" s="16" t="str">
        <f t="shared" si="9"/>
        <v/>
      </c>
      <c r="J50" s="24" t="e">
        <f t="shared" si="10"/>
        <v>#VALUE!</v>
      </c>
      <c r="K50" s="20"/>
    </row>
  </sheetData>
  <sheetProtection insertRows="0" deleteRows="0"/>
  <conditionalFormatting sqref="F10:J13 A29:J32 A26:D28 F26:J28 A45:J50 A40:D44 F40:J44 A16:J18 A10:D13">
    <cfRule type="expression" dxfId="1719" priority="45">
      <formula>NOT(ISBLANK($F10))</formula>
    </cfRule>
    <cfRule type="expression" dxfId="1718" priority="46">
      <formula>$J10=3</formula>
    </cfRule>
    <cfRule type="expression" dxfId="1717" priority="47">
      <formula>$J10=2</formula>
    </cfRule>
    <cfRule type="expression" dxfId="1716" priority="48">
      <formula>$J10=1</formula>
    </cfRule>
  </conditionalFormatting>
  <conditionalFormatting sqref="E11">
    <cfRule type="expression" dxfId="1715" priority="41">
      <formula>NOT(ISBLANK($F11))</formula>
    </cfRule>
    <cfRule type="expression" dxfId="1714" priority="42">
      <formula>$J11=3</formula>
    </cfRule>
    <cfRule type="expression" dxfId="1713" priority="43">
      <formula>$J11=2</formula>
    </cfRule>
    <cfRule type="expression" dxfId="1712" priority="44">
      <formula>$J11=1</formula>
    </cfRule>
  </conditionalFormatting>
  <conditionalFormatting sqref="E10">
    <cfRule type="expression" dxfId="1711" priority="37">
      <formula>NOT(ISBLANK($F10))</formula>
    </cfRule>
    <cfRule type="expression" dxfId="1710" priority="38">
      <formula>$J10=3</formula>
    </cfRule>
    <cfRule type="expression" dxfId="1709" priority="39">
      <formula>$J10=2</formula>
    </cfRule>
    <cfRule type="expression" dxfId="1708" priority="40">
      <formula>$J10=1</formula>
    </cfRule>
  </conditionalFormatting>
  <conditionalFormatting sqref="E12">
    <cfRule type="expression" dxfId="1707" priority="33">
      <formula>NOT(ISBLANK($F12))</formula>
    </cfRule>
    <cfRule type="expression" dxfId="1706" priority="34">
      <formula>$J12=3</formula>
    </cfRule>
    <cfRule type="expression" dxfId="1705" priority="35">
      <formula>$J12=2</formula>
    </cfRule>
    <cfRule type="expression" dxfId="1704" priority="36">
      <formula>$J12=1</formula>
    </cfRule>
  </conditionalFormatting>
  <conditionalFormatting sqref="E13">
    <cfRule type="expression" dxfId="1703" priority="29">
      <formula>NOT(ISBLANK($F13))</formula>
    </cfRule>
    <cfRule type="expression" dxfId="1702" priority="30">
      <formula>$J13=3</formula>
    </cfRule>
    <cfRule type="expression" dxfId="1701" priority="31">
      <formula>$J13=2</formula>
    </cfRule>
    <cfRule type="expression" dxfId="1700" priority="32">
      <formula>$J13=1</formula>
    </cfRule>
  </conditionalFormatting>
  <conditionalFormatting sqref="E26:E27">
    <cfRule type="expression" dxfId="1699" priority="25">
      <formula>NOT(ISBLANK($F26))</formula>
    </cfRule>
    <cfRule type="expression" dxfId="1698" priority="26">
      <formula>$J26=3</formula>
    </cfRule>
    <cfRule type="expression" dxfId="1697" priority="27">
      <formula>$J26=2</formula>
    </cfRule>
    <cfRule type="expression" dxfId="1696" priority="28">
      <formula>$J26=1</formula>
    </cfRule>
  </conditionalFormatting>
  <conditionalFormatting sqref="E28">
    <cfRule type="expression" dxfId="1695" priority="21">
      <formula>NOT(ISBLANK($F28))</formula>
    </cfRule>
    <cfRule type="expression" dxfId="1694" priority="22">
      <formula>$J28=3</formula>
    </cfRule>
    <cfRule type="expression" dxfId="1693" priority="23">
      <formula>$J28=2</formula>
    </cfRule>
    <cfRule type="expression" dxfId="1692" priority="24">
      <formula>$J28=1</formula>
    </cfRule>
  </conditionalFormatting>
  <conditionalFormatting sqref="E43">
    <cfRule type="expression" dxfId="1691" priority="17">
      <formula>NOT(ISBLANK($F43))</formula>
    </cfRule>
    <cfRule type="expression" dxfId="1690" priority="18">
      <formula>$J43=3</formula>
    </cfRule>
    <cfRule type="expression" dxfId="1689" priority="19">
      <formula>$J43=2</formula>
    </cfRule>
    <cfRule type="expression" dxfId="1688" priority="20">
      <formula>$J43=1</formula>
    </cfRule>
  </conditionalFormatting>
  <conditionalFormatting sqref="E41">
    <cfRule type="expression" dxfId="1687" priority="13">
      <formula>NOT(ISBLANK($F41))</formula>
    </cfRule>
    <cfRule type="expression" dxfId="1686" priority="14">
      <formula>$J41=3</formula>
    </cfRule>
    <cfRule type="expression" dxfId="1685" priority="15">
      <formula>$J41=2</formula>
    </cfRule>
    <cfRule type="expression" dxfId="1684" priority="16">
      <formula>$J41=1</formula>
    </cfRule>
  </conditionalFormatting>
  <conditionalFormatting sqref="E40">
    <cfRule type="expression" dxfId="1683" priority="9">
      <formula>NOT(ISBLANK($F40))</formula>
    </cfRule>
    <cfRule type="expression" dxfId="1682" priority="10">
      <formula>$J40=3</formula>
    </cfRule>
    <cfRule type="expression" dxfId="1681" priority="11">
      <formula>$J40=2</formula>
    </cfRule>
    <cfRule type="expression" dxfId="1680" priority="12">
      <formula>$J40=1</formula>
    </cfRule>
  </conditionalFormatting>
  <conditionalFormatting sqref="E42">
    <cfRule type="expression" dxfId="1679" priority="5">
      <formula>NOT(ISBLANK($F42))</formula>
    </cfRule>
    <cfRule type="expression" dxfId="1678" priority="6">
      <formula>$J42=3</formula>
    </cfRule>
    <cfRule type="expression" dxfId="1677" priority="7">
      <formula>$J42=2</formula>
    </cfRule>
    <cfRule type="expression" dxfId="1676" priority="8">
      <formula>$J42=1</formula>
    </cfRule>
  </conditionalFormatting>
  <conditionalFormatting sqref="E44">
    <cfRule type="expression" dxfId="1675" priority="1">
      <formula>NOT(ISBLANK($F44))</formula>
    </cfRule>
    <cfRule type="expression" dxfId="1674" priority="2">
      <formula>$J44=3</formula>
    </cfRule>
    <cfRule type="expression" dxfId="1673" priority="3">
      <formula>$J44=2</formula>
    </cfRule>
    <cfRule type="expression" dxfId="1672" priority="4">
      <formula>$J44=1</formula>
    </cfRule>
  </conditionalFormatting>
  <conditionalFormatting sqref="F14">
    <cfRule type="expression" dxfId="1671" priority="49">
      <formula>NOT(ISBLANK($F14))</formula>
    </cfRule>
    <cfRule type="expression" dxfId="1670" priority="50">
      <formula>$J15=3</formula>
    </cfRule>
    <cfRule type="expression" dxfId="1669" priority="51">
      <formula>$J15=2</formula>
    </cfRule>
    <cfRule type="expression" dxfId="1668" priority="52">
      <formula>$J15=1</formula>
    </cfRule>
  </conditionalFormatting>
  <conditionalFormatting sqref="A15:E15 F14 G15:J15">
    <cfRule type="expression" dxfId="1667" priority="53">
      <formula>NOT(ISBLANK($F13))</formula>
    </cfRule>
    <cfRule type="expression" dxfId="1666" priority="54">
      <formula>$J14=3</formula>
    </cfRule>
    <cfRule type="expression" dxfId="1665" priority="55">
      <formula>$J14=2</formula>
    </cfRule>
    <cfRule type="expression" dxfId="1664" priority="56">
      <formula>$J14=1</formula>
    </cfRule>
  </conditionalFormatting>
  <conditionalFormatting sqref="G14:J14 A14:E14">
    <cfRule type="expression" dxfId="1663" priority="57">
      <formula>NOT(ISBLANK(#REF!))</formula>
    </cfRule>
    <cfRule type="expression" dxfId="1662" priority="58">
      <formula>$J14=3</formula>
    </cfRule>
    <cfRule type="expression" dxfId="1661" priority="59">
      <formula>$J14=2</formula>
    </cfRule>
    <cfRule type="expression" dxfId="1660" priority="60">
      <formula>$J14=1</formula>
    </cfRule>
  </conditionalFormatting>
  <dataValidations count="1">
    <dataValidation type="list" allowBlank="1" showInputMessage="1" showErrorMessage="1" sqref="A10:A18 A40:A50 A26:A32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F40:F50 F10:F14 F16:F18 F26:F32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0"/>
  <sheetViews>
    <sheetView topLeftCell="A16" zoomScale="89" zoomScaleNormal="89" workbookViewId="0">
      <selection activeCell="A33" sqref="A32:A33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COUNTA(A10:A18)+COUNTA(Table4341019253137646770[Boat Name])+COUNTA(Table43471120263238656871[Boat Name])</f>
        <v>15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/>
      <c r="C5" s="7"/>
      <c r="D5" s="11" t="s">
        <v>88</v>
      </c>
      <c r="E5" s="23">
        <f>COUNTA(A10:A18)</f>
        <v>3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/>
      <c r="C6" s="7"/>
      <c r="D6" s="11" t="s">
        <v>89</v>
      </c>
      <c r="E6" s="23">
        <f>E5-COUNTIF(F10:F18, "DNC")</f>
        <v>3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/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108</v>
      </c>
      <c r="B10" s="26" t="str">
        <f>VLOOKUP(A10, Boats!A$1:F$144, 2, FALSE)</f>
        <v>Lintunen/Naysmith</v>
      </c>
      <c r="C10" s="26">
        <f>VLOOKUP(A10, Boats!A$1:F$144, 3, FALSE)</f>
        <v>67875</v>
      </c>
      <c r="D10" s="26">
        <f>VLOOKUP(A10, Boats!A$1:F$144, 5, FALSE)</f>
        <v>112</v>
      </c>
      <c r="E10" s="15"/>
      <c r="F10" s="27"/>
      <c r="G10" s="28" t="str">
        <f t="shared" ref="G10:G18" si="0">IF(ISBLANK(E10), "", (E10-B$7) *24*60*60)</f>
        <v/>
      </c>
      <c r="H10" s="26" t="str">
        <f t="shared" ref="H10:H18" si="1">IF(ISBLANK(E10), "", ROUND(B$6*D10, 0))</f>
        <v/>
      </c>
      <c r="I10" s="28" t="str">
        <f t="shared" ref="I10:I18" si="2">IF(ISBLANK(E10),"",G10-H10)</f>
        <v/>
      </c>
      <c r="J10" s="29" t="e">
        <f>IF(F10="DNF", $E$6+1, IF(F10="DNS", $E$6+1, IF(F10="DSQ", $E$6+1, IF(F10="DNC", $E$5+1, RANK(I10, I$10:I$18, 1)))))</f>
        <v>#VALUE!</v>
      </c>
      <c r="K10" s="18"/>
    </row>
    <row r="11" spans="1:11" s="8" customFormat="1" ht="15.75" x14ac:dyDescent="0.25">
      <c r="A11" s="13" t="s">
        <v>39</v>
      </c>
      <c r="B11" s="26" t="str">
        <f>VLOOKUP(A11, Boats!A$1:F$144, 2, FALSE)</f>
        <v>Andy Kozieradzki</v>
      </c>
      <c r="C11" s="26">
        <f>VLOOKUP(A11, Boats!A$1:F$144, 3, FALSE)</f>
        <v>30578</v>
      </c>
      <c r="D11" s="26">
        <f>VLOOKUP(A11, Boats!A$1:F$144, 5, FALSE)</f>
        <v>133</v>
      </c>
      <c r="E11" s="15"/>
      <c r="F11" s="27"/>
      <c r="G11" s="28" t="str">
        <f t="shared" si="0"/>
        <v/>
      </c>
      <c r="H11" s="26" t="str">
        <f t="shared" si="1"/>
        <v/>
      </c>
      <c r="I11" s="28" t="str">
        <f t="shared" si="2"/>
        <v/>
      </c>
      <c r="J11" s="29" t="e">
        <f>IF(F11="DNF", $E$6+1, IF(F11="DNS", $E$6+1, IF(F11="DSQ", $E$6+1, IF(F11="DNC", $E$5+1, RANK(I11, I$10:I$18, 1)))))</f>
        <v>#VALUE!</v>
      </c>
      <c r="K11" s="18"/>
    </row>
    <row r="12" spans="1:11" s="8" customFormat="1" ht="15.75" x14ac:dyDescent="0.25">
      <c r="A12" s="13" t="s">
        <v>114</v>
      </c>
      <c r="B12" s="26" t="str">
        <f>VLOOKUP(A12, Boats!A$1:F$144, 2, FALSE)</f>
        <v>Scott Pillon</v>
      </c>
      <c r="C12" s="26">
        <f>VLOOKUP(A12, Boats!A$1:F$144, 3, FALSE)</f>
        <v>911</v>
      </c>
      <c r="D12" s="26">
        <f>VLOOKUP(A12, Boats!A$1:F$144, 5, FALSE)</f>
        <v>115</v>
      </c>
      <c r="E12" s="15"/>
      <c r="F12" s="27"/>
      <c r="G12" s="28" t="str">
        <f t="shared" si="0"/>
        <v/>
      </c>
      <c r="H12" s="26" t="str">
        <f t="shared" si="1"/>
        <v/>
      </c>
      <c r="I12" s="28" t="str">
        <f t="shared" si="2"/>
        <v/>
      </c>
      <c r="J12" s="29" t="e">
        <f>IF(F12="DNF", $E$6+1, IF(F12="DNS", $E$6+1, IF(F12="DSQ", $E$6+1, IF(F12="DNC", $E$5+1, RANK(I12, I$10:I$18, 1)))))</f>
        <v>#VALUE!</v>
      </c>
      <c r="K12" s="18"/>
    </row>
    <row r="13" spans="1:11" s="8" customFormat="1" ht="15.75" x14ac:dyDescent="0.25">
      <c r="A13" s="13"/>
      <c r="B13" s="26"/>
      <c r="C13" s="26"/>
      <c r="D13" s="26"/>
      <c r="E13" s="15"/>
      <c r="F13" s="27"/>
      <c r="G13" s="28" t="str">
        <f t="shared" si="0"/>
        <v/>
      </c>
      <c r="H13" s="26" t="str">
        <f t="shared" si="1"/>
        <v/>
      </c>
      <c r="I13" s="28" t="str">
        <f t="shared" si="2"/>
        <v/>
      </c>
      <c r="J13" s="33" t="e">
        <f>IF(F13="DNF", $E$6+1, IF(F13="DNS", $E$6+1, IF(F13="DSQ", $E$6+1, IF(F13="DNC", $E$5+1, RANK(I13, I$10:I$18, 1)))))</f>
        <v>#VALUE!</v>
      </c>
      <c r="K13" s="18"/>
    </row>
    <row r="14" spans="1:11" ht="15.75" x14ac:dyDescent="0.25">
      <c r="A14" s="25"/>
      <c r="B14" s="26"/>
      <c r="C14" s="26"/>
      <c r="D14" s="26"/>
      <c r="E14" s="27"/>
      <c r="F14" s="49"/>
      <c r="G14" s="28" t="str">
        <f t="shared" si="0"/>
        <v/>
      </c>
      <c r="H14" s="26" t="str">
        <f t="shared" si="1"/>
        <v/>
      </c>
      <c r="I14" s="28" t="str">
        <f t="shared" si="2"/>
        <v/>
      </c>
      <c r="J14" s="33" t="e">
        <f>IF(F13="DNF", $E$6+1, IF(F13="DNS", $E$6+1, IF(F13="DSQ", $E$6+1, IF(F13="DNC", $E$5+1, RANK(I14, I$10:I$18, 1)))))</f>
        <v>#VALUE!</v>
      </c>
      <c r="K14" s="20"/>
    </row>
    <row r="15" spans="1:11" ht="15.75" x14ac:dyDescent="0.25">
      <c r="A15" s="13"/>
      <c r="B15" s="26"/>
      <c r="C15" s="26"/>
      <c r="D15" s="26"/>
      <c r="E15" s="15"/>
      <c r="F15" s="15"/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29" t="e">
        <f>IF(#REF!="DNF", $E$6+1, IF(#REF!="DNS", $E$6+1, IF(#REF!="DSQ", $E$6+1, IF(#REF!="DNC", $E$5+1, RANK(I15, I$10:I$18, 1)))))</f>
        <v>#REF!</v>
      </c>
      <c r="K15" s="20"/>
    </row>
    <row r="16" spans="1:11" ht="15.75" x14ac:dyDescent="0.25">
      <c r="A16" s="13"/>
      <c r="B16" s="14"/>
      <c r="C16" s="14"/>
      <c r="D16" s="14"/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>IF(F16="DNF", $E$6+1, IF(F16="DNS", $E$6+1, IF(F16="DSQ", $E$6+1, IF(F16="DNC", $E$5+1, RANK(I16, I$10:I$18, 1)))))</f>
        <v>#VALUE!</v>
      </c>
      <c r="K16" s="20"/>
    </row>
    <row r="17" spans="1:11" ht="15.75" x14ac:dyDescent="0.25">
      <c r="A17" s="38"/>
      <c r="B17" s="14"/>
      <c r="C17" s="14"/>
      <c r="D17" s="14"/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>IF(F17="DNF", $E$6+1, IF(F17="DNS", $E$6+1, IF(F17="DSQ", $E$6+1, IF(F17="DNC", $E$5+1, RANK(I17, I$10:I$18, 1)))))</f>
        <v>#VALUE!</v>
      </c>
      <c r="K17" s="20"/>
    </row>
    <row r="18" spans="1:11" ht="15.75" x14ac:dyDescent="0.25">
      <c r="A18" s="13"/>
      <c r="B18" s="14"/>
      <c r="C18" s="14"/>
      <c r="D18" s="14"/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>IF(F18="DNF", $E$6+1, IF(F18="DNS", $E$6+1, IF(F18="DSQ", $E$6+1, IF(F18="DNC", $E$5+1, RANK(I18, I$10:I$18, 1)))))</f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9"/>
      <c r="C21" s="7"/>
      <c r="D21" s="11" t="s">
        <v>88</v>
      </c>
      <c r="E21" s="21">
        <f>COUNTA(A26:A32)</f>
        <v>4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>
        <v>6.17</v>
      </c>
      <c r="C22" s="7"/>
      <c r="D22" s="11" t="s">
        <v>89</v>
      </c>
      <c r="E22" s="21">
        <f>E21-COUNTIF(F26:F32, "DNC")</f>
        <v>4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>
        <v>0.79166666666666663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 t="s">
        <v>143</v>
      </c>
      <c r="B26" s="26" t="str">
        <f>VLOOKUP(A26, Boats!A$1:F$144, 2, FALSE)</f>
        <v>Andrea Hill</v>
      </c>
      <c r="C26" s="26">
        <f>VLOOKUP(A26, Boats!A$1:F$144, 3, FALSE)</f>
        <v>533</v>
      </c>
      <c r="D26" s="26">
        <f>VLOOKUP(A26, Boats!A$1:F$144, 5, FALSE)</f>
        <v>173</v>
      </c>
      <c r="E26" s="15"/>
      <c r="F26" s="27"/>
      <c r="G26" s="28" t="str">
        <f t="shared" ref="G26:G32" si="3">IF(ISBLANK(E26), "", (E26-B$23) *24*60*60)</f>
        <v/>
      </c>
      <c r="H26" s="29" t="str">
        <f t="shared" ref="H26:H32" si="4">IF(ISBLANK(E26), "", ROUND(B$22*D26, 0))</f>
        <v/>
      </c>
      <c r="I26" s="28" t="str">
        <f t="shared" ref="I26:I32" si="5">IF(ISBLANK(E26),"",G26-H26)</f>
        <v/>
      </c>
      <c r="J26" s="29" t="e">
        <f t="shared" ref="J26:J32" si="6">IF(F26="DNF", $E$22+1, IF(F26="DNS", $E$22+1, IF(F26="DSQ", $E$22+1, IF(F26="DNC", $E$21+1, RANK(I26, I$26:I$32, 1)))))</f>
        <v>#VALUE!</v>
      </c>
      <c r="K26" s="20"/>
    </row>
    <row r="27" spans="1:11" ht="15.75" x14ac:dyDescent="0.25">
      <c r="A27" s="13" t="s">
        <v>133</v>
      </c>
      <c r="B27" s="26" t="str">
        <f>VLOOKUP(A27, Boats!A$1:F$144, 2, FALSE)</f>
        <v>Jason Allson</v>
      </c>
      <c r="C27" s="26">
        <f>VLOOKUP(A27, Boats!A$1:F$144, 3, FALSE)</f>
        <v>370</v>
      </c>
      <c r="D27" s="26">
        <f>VLOOKUP(A27, Boats!A$1:F$144, 5, FALSE)</f>
        <v>163</v>
      </c>
      <c r="E27" s="15"/>
      <c r="F27" s="27"/>
      <c r="G27" s="28" t="str">
        <f t="shared" si="3"/>
        <v/>
      </c>
      <c r="H27" s="29" t="str">
        <f t="shared" si="4"/>
        <v/>
      </c>
      <c r="I27" s="28" t="str">
        <f t="shared" si="5"/>
        <v/>
      </c>
      <c r="J27" s="29" t="e">
        <f t="shared" si="6"/>
        <v>#VALUE!</v>
      </c>
      <c r="K27" s="20"/>
    </row>
    <row r="28" spans="1:11" ht="15.75" x14ac:dyDescent="0.25">
      <c r="A28" s="13" t="s">
        <v>64</v>
      </c>
      <c r="B28" s="26" t="str">
        <f>VLOOKUP(A28, Boats!A$1:F$144, 2, FALSE)</f>
        <v>John Amyot</v>
      </c>
      <c r="C28" s="26">
        <f>VLOOKUP(A28, Boats!A$1:F$144, 3, FALSE)</f>
        <v>50</v>
      </c>
      <c r="D28" s="26">
        <f>VLOOKUP(A28, Boats!A$1:F$144, 5, FALSE)</f>
        <v>205</v>
      </c>
      <c r="E28" s="15"/>
      <c r="F28" s="15"/>
      <c r="G28" s="28" t="str">
        <f t="shared" si="3"/>
        <v/>
      </c>
      <c r="H28" s="29" t="str">
        <f t="shared" si="4"/>
        <v/>
      </c>
      <c r="I28" s="28" t="str">
        <f t="shared" si="5"/>
        <v/>
      </c>
      <c r="J28" s="29" t="e">
        <f t="shared" si="6"/>
        <v>#VALUE!</v>
      </c>
      <c r="K28" s="20"/>
    </row>
    <row r="29" spans="1:11" ht="15.75" x14ac:dyDescent="0.25">
      <c r="A29" s="13" t="s">
        <v>91</v>
      </c>
      <c r="B29" s="26" t="str">
        <f>VLOOKUP(A29, Boats!A$1:F$144, 2, FALSE)</f>
        <v>Lothar Bauer</v>
      </c>
      <c r="C29" s="26">
        <f>VLOOKUP(A29, Boats!A$1:F$144, 3, FALSE)</f>
        <v>543</v>
      </c>
      <c r="D29" s="26">
        <f>VLOOKUP(A29, Boats!A$1:F$144, 5, FALSE)</f>
        <v>211</v>
      </c>
      <c r="E29" s="27"/>
      <c r="F29" s="15"/>
      <c r="G29" s="28" t="str">
        <f t="shared" si="3"/>
        <v/>
      </c>
      <c r="H29" s="29" t="str">
        <f t="shared" si="4"/>
        <v/>
      </c>
      <c r="I29" s="28" t="str">
        <f t="shared" si="5"/>
        <v/>
      </c>
      <c r="J29" s="29" t="e">
        <f t="shared" si="6"/>
        <v>#VALUE!</v>
      </c>
      <c r="K29" s="20"/>
    </row>
    <row r="30" spans="1:11" ht="15.75" x14ac:dyDescent="0.25">
      <c r="A30" s="13"/>
      <c r="B30" s="14" t="e">
        <f>VLOOKUP(A30, Boats!A$1:F$144, 2, FALSE)</f>
        <v>#N/A</v>
      </c>
      <c r="C30" s="14" t="e">
        <f>VLOOKUP(A30, Boats!A$1:F$144, 3, FALSE)</f>
        <v>#N/A</v>
      </c>
      <c r="D30" s="14" t="e">
        <f>VLOOKUP(A30, Boats!A$1:F$144, 5, FALSE)</f>
        <v>#N/A</v>
      </c>
      <c r="E30" s="15"/>
      <c r="F30" s="15"/>
      <c r="G30" s="16" t="str">
        <f t="shared" si="3"/>
        <v/>
      </c>
      <c r="H30" s="14" t="str">
        <f t="shared" si="4"/>
        <v/>
      </c>
      <c r="I30" s="16" t="str">
        <f t="shared" si="5"/>
        <v/>
      </c>
      <c r="J30" s="14" t="e">
        <f t="shared" si="6"/>
        <v>#VALUE!</v>
      </c>
      <c r="K30" s="20"/>
    </row>
    <row r="31" spans="1:11" ht="15.75" x14ac:dyDescent="0.25">
      <c r="A31" s="25"/>
      <c r="B31" s="26" t="e">
        <f>VLOOKUP(A31, Boats!A$1:F$144, 2, FALSE)</f>
        <v>#N/A</v>
      </c>
      <c r="C31" s="26" t="e">
        <f>VLOOKUP(A31, Boats!A$1:F$144, 3, FALSE)</f>
        <v>#N/A</v>
      </c>
      <c r="D31" s="26" t="e">
        <f>VLOOKUP(A31, Boats!A$1:F$144, 5, FALSE)</f>
        <v>#N/A</v>
      </c>
      <c r="E31" s="27"/>
      <c r="F31" s="27"/>
      <c r="G31" s="28" t="str">
        <f t="shared" si="3"/>
        <v/>
      </c>
      <c r="H31" s="29" t="str">
        <f t="shared" si="4"/>
        <v/>
      </c>
      <c r="I31" s="28" t="str">
        <f t="shared" si="5"/>
        <v/>
      </c>
      <c r="J31" s="29" t="e">
        <f t="shared" si="6"/>
        <v>#VALUE!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3"/>
        <v/>
      </c>
      <c r="H32" s="14" t="str">
        <f t="shared" si="4"/>
        <v/>
      </c>
      <c r="I32" s="16" t="str">
        <f t="shared" si="5"/>
        <v/>
      </c>
      <c r="J32" s="14" t="e">
        <f t="shared" si="6"/>
        <v>#VALUE!</v>
      </c>
      <c r="K32" s="20"/>
    </row>
    <row r="34" spans="1:11" ht="18.75" x14ac:dyDescent="0.3">
      <c r="A34" s="4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11"/>
      <c r="B35" s="9"/>
      <c r="C35" s="7"/>
      <c r="D35" s="11" t="s">
        <v>88</v>
      </c>
      <c r="E35" s="21">
        <f>COUNTA(A40:A50)</f>
        <v>8</v>
      </c>
      <c r="F35" s="7"/>
      <c r="G35" s="7"/>
      <c r="H35" s="7"/>
      <c r="I35" s="7"/>
      <c r="J35" s="7"/>
      <c r="K35" s="7"/>
    </row>
    <row r="36" spans="1:11" x14ac:dyDescent="0.25">
      <c r="A36" s="11" t="s">
        <v>10</v>
      </c>
      <c r="B36" s="40"/>
      <c r="C36" s="7"/>
      <c r="D36" s="11" t="s">
        <v>89</v>
      </c>
      <c r="E36" s="21">
        <f>E35-COUNTIF(F40:F50, "DNC")</f>
        <v>8</v>
      </c>
      <c r="F36" s="7"/>
      <c r="G36" s="7"/>
      <c r="H36" s="7"/>
      <c r="I36" s="7"/>
      <c r="J36" s="7"/>
      <c r="K36" s="7"/>
    </row>
    <row r="37" spans="1:11" x14ac:dyDescent="0.25">
      <c r="A37" s="11" t="s">
        <v>11</v>
      </c>
      <c r="B37" s="10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11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s="8" customFormat="1" x14ac:dyDescent="0.25">
      <c r="A39" s="19" t="s">
        <v>0</v>
      </c>
      <c r="B39" s="18" t="s">
        <v>5</v>
      </c>
      <c r="C39" s="18" t="s">
        <v>3</v>
      </c>
      <c r="D39" s="18" t="s">
        <v>7</v>
      </c>
      <c r="E39" s="18" t="s">
        <v>12</v>
      </c>
      <c r="F39" s="18" t="s">
        <v>26</v>
      </c>
      <c r="G39" s="18" t="s">
        <v>28</v>
      </c>
      <c r="H39" s="18" t="s">
        <v>13</v>
      </c>
      <c r="I39" s="18" t="s">
        <v>30</v>
      </c>
      <c r="J39" s="18" t="s">
        <v>15</v>
      </c>
      <c r="K39" s="12" t="s">
        <v>16</v>
      </c>
    </row>
    <row r="40" spans="1:11" ht="15.75" x14ac:dyDescent="0.25">
      <c r="A40" s="13" t="s">
        <v>66</v>
      </c>
      <c r="B40" s="26" t="str">
        <f>VLOOKUP(A40, Boats!A$1:F$144, 2, FALSE)</f>
        <v>Mary Chesnik</v>
      </c>
      <c r="C40" s="26">
        <f>VLOOKUP(A40, Boats!A$1:F$144, 3, FALSE)</f>
        <v>15944</v>
      </c>
      <c r="D40" s="26">
        <f>VLOOKUP(A40, Boats!A$1:F$144, 5, FALSE)</f>
        <v>217</v>
      </c>
      <c r="E40" s="15"/>
      <c r="F40" s="27"/>
      <c r="G40" s="28" t="str">
        <f t="shared" ref="G40:G50" si="7">IF(ISBLANK(E40), "", (E40-B$37) *24*60*60)</f>
        <v/>
      </c>
      <c r="H40" s="29" t="str">
        <f t="shared" ref="H40:H50" si="8">IF(ISBLANK(E40), "", ROUND(B$36*D40, 0))</f>
        <v/>
      </c>
      <c r="I40" s="28" t="str">
        <f t="shared" ref="I40:I50" si="9">IF(ISBLANK(E40),"",G40-H40)</f>
        <v/>
      </c>
      <c r="J40" s="31" t="e">
        <f t="shared" ref="J40:J50" si="10">IF(F40="DNF", $E$36+1, IF(F40="DNS", $E$36+1, IF(F40="DSQ", $E$36+1, IF(F40="DNC", $E$35+1, RANK(I40, I$40:I$50, 1)))))</f>
        <v>#VALUE!</v>
      </c>
      <c r="K40" s="17"/>
    </row>
    <row r="41" spans="1:11" ht="15.75" x14ac:dyDescent="0.25">
      <c r="A41" s="38" t="s">
        <v>80</v>
      </c>
      <c r="B41" s="34" t="str">
        <f>VLOOKUP(A41, Boats!A$1:F$144, 2, FALSE)</f>
        <v>Bernard Wolter</v>
      </c>
      <c r="C41" s="34">
        <f>VLOOKUP(A41, Boats!A$1:F$144, 3, FALSE)</f>
        <v>99</v>
      </c>
      <c r="D41" s="34">
        <f>VLOOKUP(A41, Boats!A$1:F$144, 5, FALSE)</f>
        <v>237</v>
      </c>
      <c r="E41" s="36"/>
      <c r="F41" s="36"/>
      <c r="G41" s="37" t="str">
        <f t="shared" si="7"/>
        <v/>
      </c>
      <c r="H41" s="35" t="str">
        <f t="shared" si="8"/>
        <v/>
      </c>
      <c r="I41" s="37" t="str">
        <f t="shared" si="9"/>
        <v/>
      </c>
      <c r="J41" s="42" t="e">
        <f t="shared" si="10"/>
        <v>#VALUE!</v>
      </c>
      <c r="K41" s="17"/>
    </row>
    <row r="42" spans="1:11" ht="15.75" x14ac:dyDescent="0.25">
      <c r="A42" s="13" t="s">
        <v>95</v>
      </c>
      <c r="B42" s="14" t="str">
        <f>VLOOKUP(A42, Boats!A$1:F$144, 2, FALSE)</f>
        <v>Zane Handysides</v>
      </c>
      <c r="C42" s="14">
        <f>VLOOKUP(A42, Boats!A$1:F$144, 3, FALSE)</f>
        <v>5988</v>
      </c>
      <c r="D42" s="14">
        <f>VLOOKUP(A42, Boats!A$1:F$144, 5, FALSE)</f>
        <v>229</v>
      </c>
      <c r="E42" s="15"/>
      <c r="F42" s="15"/>
      <c r="G42" s="16" t="str">
        <f t="shared" si="7"/>
        <v/>
      </c>
      <c r="H42" s="14" t="str">
        <f t="shared" si="8"/>
        <v/>
      </c>
      <c r="I42" s="16" t="str">
        <f t="shared" si="9"/>
        <v/>
      </c>
      <c r="J42" s="24" t="e">
        <f t="shared" si="10"/>
        <v>#VALUE!</v>
      </c>
      <c r="K42" s="20"/>
    </row>
    <row r="43" spans="1:11" ht="15.75" x14ac:dyDescent="0.25">
      <c r="A43" s="13" t="s">
        <v>74</v>
      </c>
      <c r="B43" s="14" t="str">
        <f>VLOOKUP(A43, Boats!A$1:F$144, 2, FALSE)</f>
        <v>Chris Wysynski</v>
      </c>
      <c r="C43" s="14">
        <f>VLOOKUP(A43, Boats!A$1:F$144, 3, FALSE)</f>
        <v>68</v>
      </c>
      <c r="D43" s="14">
        <f>VLOOKUP(A43, Boats!A$1:F$144, 5, FALSE)</f>
        <v>229</v>
      </c>
      <c r="E43" s="15"/>
      <c r="F43" s="15"/>
      <c r="G43" s="16" t="str">
        <f t="shared" si="7"/>
        <v/>
      </c>
      <c r="H43" s="14" t="str">
        <f t="shared" si="8"/>
        <v/>
      </c>
      <c r="I43" s="16" t="str">
        <f t="shared" si="9"/>
        <v/>
      </c>
      <c r="J43" s="24" t="e">
        <f t="shared" si="10"/>
        <v>#VALUE!</v>
      </c>
      <c r="K43" s="20"/>
    </row>
    <row r="44" spans="1:11" ht="15.75" x14ac:dyDescent="0.25">
      <c r="A44" s="13" t="s">
        <v>124</v>
      </c>
      <c r="B44" s="26" t="str">
        <f>VLOOKUP(A44, Boats!A$1:F$144, 2, FALSE)</f>
        <v>Walter Argent</v>
      </c>
      <c r="C44" s="26">
        <f>VLOOKUP(A44, Boats!A$1:F$144, 3, FALSE)</f>
        <v>15901</v>
      </c>
      <c r="D44" s="26">
        <f>VLOOKUP(A44, Boats!A$1:F$144, 5, FALSE)</f>
        <v>229</v>
      </c>
      <c r="E44" s="15"/>
      <c r="F44" s="27"/>
      <c r="G44" s="28" t="str">
        <f t="shared" si="7"/>
        <v/>
      </c>
      <c r="H44" s="29" t="str">
        <f t="shared" si="8"/>
        <v/>
      </c>
      <c r="I44" s="28" t="str">
        <f t="shared" si="9"/>
        <v/>
      </c>
      <c r="J44" s="48" t="e">
        <f t="shared" si="10"/>
        <v>#VALUE!</v>
      </c>
      <c r="K44" s="20"/>
    </row>
    <row r="45" spans="1:11" ht="15.75" x14ac:dyDescent="0.25">
      <c r="A45" s="13" t="s">
        <v>117</v>
      </c>
      <c r="B45" s="14" t="str">
        <f>VLOOKUP(A45, Boats!A$1:F$144, 2, FALSE)</f>
        <v>MJ Hutchinson</v>
      </c>
      <c r="C45" s="14">
        <f>VLOOKUP(A45, Boats!A$1:F$144, 3, FALSE)</f>
        <v>178</v>
      </c>
      <c r="D45" s="14">
        <f>VLOOKUP(A45, Boats!A$1:F$144, 5, FALSE)</f>
        <v>246</v>
      </c>
      <c r="E45" s="15"/>
      <c r="F45" s="15"/>
      <c r="G45" s="16" t="str">
        <f t="shared" si="7"/>
        <v/>
      </c>
      <c r="H45" s="14" t="str">
        <f t="shared" si="8"/>
        <v/>
      </c>
      <c r="I45" s="16" t="str">
        <f t="shared" si="9"/>
        <v/>
      </c>
      <c r="J45" s="32" t="e">
        <f t="shared" si="10"/>
        <v>#VALUE!</v>
      </c>
      <c r="K45" s="20"/>
    </row>
    <row r="46" spans="1:11" ht="15.75" x14ac:dyDescent="0.25">
      <c r="A46" s="13" t="s">
        <v>68</v>
      </c>
      <c r="B46" s="14" t="str">
        <f>VLOOKUP(A46, Boats!A$1:F$144, 2, FALSE)</f>
        <v>Dennis Pare</v>
      </c>
      <c r="C46" s="14">
        <f>VLOOKUP(A46, Boats!A$1:F$144, 3, FALSE)</f>
        <v>1473</v>
      </c>
      <c r="D46" s="14">
        <f>VLOOKUP(A46, Boats!A$1:F$144, 5, FALSE)</f>
        <v>217</v>
      </c>
      <c r="E46" s="15"/>
      <c r="F46" s="15"/>
      <c r="G46" s="16" t="str">
        <f t="shared" si="7"/>
        <v/>
      </c>
      <c r="H46" s="14" t="str">
        <f t="shared" si="8"/>
        <v/>
      </c>
      <c r="I46" s="16" t="str">
        <f t="shared" si="9"/>
        <v/>
      </c>
      <c r="J46" s="24" t="e">
        <f t="shared" si="10"/>
        <v>#VALUE!</v>
      </c>
      <c r="K46" s="20"/>
    </row>
    <row r="47" spans="1:11" ht="15.75" x14ac:dyDescent="0.25">
      <c r="A47" s="13" t="s">
        <v>145</v>
      </c>
      <c r="B47" s="14" t="str">
        <f>VLOOKUP(A47, Boats!A$1:F$144, 2, FALSE)</f>
        <v>Paul Dezell</v>
      </c>
      <c r="C47" s="14">
        <f>VLOOKUP(A47, Boats!A$1:F$144, 3, FALSE)</f>
        <v>214</v>
      </c>
      <c r="D47" s="14">
        <v>189</v>
      </c>
      <c r="E47" s="15"/>
      <c r="F47" s="15"/>
      <c r="G47" s="16" t="str">
        <f t="shared" si="7"/>
        <v/>
      </c>
      <c r="H47" s="14" t="str">
        <f t="shared" si="8"/>
        <v/>
      </c>
      <c r="I47" s="16" t="str">
        <f t="shared" si="9"/>
        <v/>
      </c>
      <c r="J47" s="24" t="e">
        <f t="shared" si="10"/>
        <v>#VALUE!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 t="shared" si="7"/>
        <v/>
      </c>
      <c r="H48" s="14" t="str">
        <f t="shared" si="8"/>
        <v/>
      </c>
      <c r="I48" s="16" t="str">
        <f t="shared" si="9"/>
        <v/>
      </c>
      <c r="J48" s="24" t="e">
        <f t="shared" si="10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5, FALSE)</f>
        <v>#N/A</v>
      </c>
      <c r="E49" s="15"/>
      <c r="F49" s="15"/>
      <c r="G49" s="16" t="str">
        <f t="shared" si="7"/>
        <v/>
      </c>
      <c r="H49" s="14" t="str">
        <f t="shared" si="8"/>
        <v/>
      </c>
      <c r="I49" s="16" t="str">
        <f t="shared" si="9"/>
        <v/>
      </c>
      <c r="J49" s="24" t="e">
        <f t="shared" si="10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5, FALSE)</f>
        <v>#N/A</v>
      </c>
      <c r="E50" s="15"/>
      <c r="F50" s="15"/>
      <c r="G50" s="16" t="str">
        <f t="shared" si="7"/>
        <v/>
      </c>
      <c r="H50" s="14" t="str">
        <f t="shared" si="8"/>
        <v/>
      </c>
      <c r="I50" s="16" t="str">
        <f t="shared" si="9"/>
        <v/>
      </c>
      <c r="J50" s="24" t="e">
        <f t="shared" si="10"/>
        <v>#VALUE!</v>
      </c>
      <c r="K50" s="20"/>
    </row>
  </sheetData>
  <sheetProtection insertRows="0" deleteRows="0"/>
  <conditionalFormatting sqref="F10:J13 A29:J32 A26:D28 F26:J28 A45:J50 A40:D44 F40:J44 A16:J18 A10:D13">
    <cfRule type="expression" dxfId="1623" priority="45">
      <formula>NOT(ISBLANK($F10))</formula>
    </cfRule>
    <cfRule type="expression" dxfId="1622" priority="46">
      <formula>$J10=3</formula>
    </cfRule>
    <cfRule type="expression" dxfId="1621" priority="47">
      <formula>$J10=2</formula>
    </cfRule>
    <cfRule type="expression" dxfId="1620" priority="48">
      <formula>$J10=1</formula>
    </cfRule>
  </conditionalFormatting>
  <conditionalFormatting sqref="E11">
    <cfRule type="expression" dxfId="1619" priority="41">
      <formula>NOT(ISBLANK($F11))</formula>
    </cfRule>
    <cfRule type="expression" dxfId="1618" priority="42">
      <formula>$J11=3</formula>
    </cfRule>
    <cfRule type="expression" dxfId="1617" priority="43">
      <formula>$J11=2</formula>
    </cfRule>
    <cfRule type="expression" dxfId="1616" priority="44">
      <formula>$J11=1</formula>
    </cfRule>
  </conditionalFormatting>
  <conditionalFormatting sqref="E10">
    <cfRule type="expression" dxfId="1615" priority="37">
      <formula>NOT(ISBLANK($F10))</formula>
    </cfRule>
    <cfRule type="expression" dxfId="1614" priority="38">
      <formula>$J10=3</formula>
    </cfRule>
    <cfRule type="expression" dxfId="1613" priority="39">
      <formula>$J10=2</formula>
    </cfRule>
    <cfRule type="expression" dxfId="1612" priority="40">
      <formula>$J10=1</formula>
    </cfRule>
  </conditionalFormatting>
  <conditionalFormatting sqref="E12">
    <cfRule type="expression" dxfId="1611" priority="33">
      <formula>NOT(ISBLANK($F12))</formula>
    </cfRule>
    <cfRule type="expression" dxfId="1610" priority="34">
      <formula>$J12=3</formula>
    </cfRule>
    <cfRule type="expression" dxfId="1609" priority="35">
      <formula>$J12=2</formula>
    </cfRule>
    <cfRule type="expression" dxfId="1608" priority="36">
      <formula>$J12=1</formula>
    </cfRule>
  </conditionalFormatting>
  <conditionalFormatting sqref="E13">
    <cfRule type="expression" dxfId="1607" priority="29">
      <formula>NOT(ISBLANK($F13))</formula>
    </cfRule>
    <cfRule type="expression" dxfId="1606" priority="30">
      <formula>$J13=3</formula>
    </cfRule>
    <cfRule type="expression" dxfId="1605" priority="31">
      <formula>$J13=2</formula>
    </cfRule>
    <cfRule type="expression" dxfId="1604" priority="32">
      <formula>$J13=1</formula>
    </cfRule>
  </conditionalFormatting>
  <conditionalFormatting sqref="E26:E27">
    <cfRule type="expression" dxfId="1603" priority="25">
      <formula>NOT(ISBLANK($F26))</formula>
    </cfRule>
    <cfRule type="expression" dxfId="1602" priority="26">
      <formula>$J26=3</formula>
    </cfRule>
    <cfRule type="expression" dxfId="1601" priority="27">
      <formula>$J26=2</formula>
    </cfRule>
    <cfRule type="expression" dxfId="1600" priority="28">
      <formula>$J26=1</formula>
    </cfRule>
  </conditionalFormatting>
  <conditionalFormatting sqref="E28">
    <cfRule type="expression" dxfId="1599" priority="21">
      <formula>NOT(ISBLANK($F28))</formula>
    </cfRule>
    <cfRule type="expression" dxfId="1598" priority="22">
      <formula>$J28=3</formula>
    </cfRule>
    <cfRule type="expression" dxfId="1597" priority="23">
      <formula>$J28=2</formula>
    </cfRule>
    <cfRule type="expression" dxfId="1596" priority="24">
      <formula>$J28=1</formula>
    </cfRule>
  </conditionalFormatting>
  <conditionalFormatting sqref="E43">
    <cfRule type="expression" dxfId="1595" priority="17">
      <formula>NOT(ISBLANK($F43))</formula>
    </cfRule>
    <cfRule type="expression" dxfId="1594" priority="18">
      <formula>$J43=3</formula>
    </cfRule>
    <cfRule type="expression" dxfId="1593" priority="19">
      <formula>$J43=2</formula>
    </cfRule>
    <cfRule type="expression" dxfId="1592" priority="20">
      <formula>$J43=1</formula>
    </cfRule>
  </conditionalFormatting>
  <conditionalFormatting sqref="E41">
    <cfRule type="expression" dxfId="1591" priority="13">
      <formula>NOT(ISBLANK($F41))</formula>
    </cfRule>
    <cfRule type="expression" dxfId="1590" priority="14">
      <formula>$J41=3</formula>
    </cfRule>
    <cfRule type="expression" dxfId="1589" priority="15">
      <formula>$J41=2</formula>
    </cfRule>
    <cfRule type="expression" dxfId="1588" priority="16">
      <formula>$J41=1</formula>
    </cfRule>
  </conditionalFormatting>
  <conditionalFormatting sqref="E40">
    <cfRule type="expression" dxfId="1587" priority="9">
      <formula>NOT(ISBLANK($F40))</formula>
    </cfRule>
    <cfRule type="expression" dxfId="1586" priority="10">
      <formula>$J40=3</formula>
    </cfRule>
    <cfRule type="expression" dxfId="1585" priority="11">
      <formula>$J40=2</formula>
    </cfRule>
    <cfRule type="expression" dxfId="1584" priority="12">
      <formula>$J40=1</formula>
    </cfRule>
  </conditionalFormatting>
  <conditionalFormatting sqref="E42">
    <cfRule type="expression" dxfId="1583" priority="5">
      <formula>NOT(ISBLANK($F42))</formula>
    </cfRule>
    <cfRule type="expression" dxfId="1582" priority="6">
      <formula>$J42=3</formula>
    </cfRule>
    <cfRule type="expression" dxfId="1581" priority="7">
      <formula>$J42=2</formula>
    </cfRule>
    <cfRule type="expression" dxfId="1580" priority="8">
      <formula>$J42=1</formula>
    </cfRule>
  </conditionalFormatting>
  <conditionalFormatting sqref="E44">
    <cfRule type="expression" dxfId="1579" priority="1">
      <formula>NOT(ISBLANK($F44))</formula>
    </cfRule>
    <cfRule type="expression" dxfId="1578" priority="2">
      <formula>$J44=3</formula>
    </cfRule>
    <cfRule type="expression" dxfId="1577" priority="3">
      <formula>$J44=2</formula>
    </cfRule>
    <cfRule type="expression" dxfId="1576" priority="4">
      <formula>$J44=1</formula>
    </cfRule>
  </conditionalFormatting>
  <conditionalFormatting sqref="F14">
    <cfRule type="expression" dxfId="1575" priority="49">
      <formula>NOT(ISBLANK($F14))</formula>
    </cfRule>
    <cfRule type="expression" dxfId="1574" priority="50">
      <formula>$J15=3</formula>
    </cfRule>
    <cfRule type="expression" dxfId="1573" priority="51">
      <formula>$J15=2</formula>
    </cfRule>
    <cfRule type="expression" dxfId="1572" priority="52">
      <formula>$J15=1</formula>
    </cfRule>
  </conditionalFormatting>
  <conditionalFormatting sqref="A15:E15 F14 G15:J15">
    <cfRule type="expression" dxfId="1571" priority="53">
      <formula>NOT(ISBLANK($F13))</formula>
    </cfRule>
    <cfRule type="expression" dxfId="1570" priority="54">
      <formula>$J14=3</formula>
    </cfRule>
    <cfRule type="expression" dxfId="1569" priority="55">
      <formula>$J14=2</formula>
    </cfRule>
    <cfRule type="expression" dxfId="1568" priority="56">
      <formula>$J14=1</formula>
    </cfRule>
  </conditionalFormatting>
  <conditionalFormatting sqref="G14:J14 A14:E14">
    <cfRule type="expression" dxfId="1567" priority="57">
      <formula>NOT(ISBLANK(#REF!))</formula>
    </cfRule>
    <cfRule type="expression" dxfId="1566" priority="58">
      <formula>$J14=3</formula>
    </cfRule>
    <cfRule type="expression" dxfId="1565" priority="59">
      <formula>$J14=2</formula>
    </cfRule>
    <cfRule type="expression" dxfId="1564" priority="60">
      <formula>$J14=1</formula>
    </cfRule>
  </conditionalFormatting>
  <dataValidations count="1">
    <dataValidation type="list" allowBlank="1" showInputMessage="1" showErrorMessage="1" sqref="A10:A18 A40:A50 A26:A32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F40:F50 F10:F14 F16:F18 F26:F32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9"/>
  <sheetViews>
    <sheetView topLeftCell="A16" zoomScale="89" zoomScaleNormal="89" workbookViewId="0">
      <selection activeCell="F26" sqref="F26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COUNTA(A10:A18)+COUNTA(Table434101925313764677079[Boat Name])+COUNTA(Table4347112026323865687180[Boat Name])</f>
        <v>14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40">
        <v>0.30784722222222222</v>
      </c>
      <c r="C5" s="7"/>
      <c r="D5" s="11" t="s">
        <v>88</v>
      </c>
      <c r="E5" s="23">
        <f>COUNTA(A10:A18)</f>
        <v>3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4.59</v>
      </c>
      <c r="C6" s="7"/>
      <c r="D6" s="11" t="s">
        <v>89</v>
      </c>
      <c r="E6" s="23">
        <f>E5-COUNTIF(F10:F18, "DNC")</f>
        <v>3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0.78819444444444453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39</v>
      </c>
      <c r="B10" s="26" t="str">
        <f>VLOOKUP(A10, Boats!A$1:F$144, 2, FALSE)</f>
        <v>Andy Kozieradzki</v>
      </c>
      <c r="C10" s="26">
        <f>VLOOKUP(A10, Boats!A$1:F$144, 3, FALSE)</f>
        <v>30578</v>
      </c>
      <c r="D10" s="26">
        <f>VLOOKUP(A10, Boats!A$1:F$144, 5, FALSE)</f>
        <v>133</v>
      </c>
      <c r="E10" s="15">
        <v>0.84150462962962969</v>
      </c>
      <c r="F10" s="27"/>
      <c r="G10" s="28">
        <f t="shared" ref="G10:G18" si="0">IF(ISBLANK(E10), "", (E10-B$7) *24*60*60)</f>
        <v>4605.9999999999973</v>
      </c>
      <c r="H10" s="26">
        <f t="shared" ref="H10:H18" si="1">IF(ISBLANK(E10), "", ROUND(B$6*D10, 0))</f>
        <v>610</v>
      </c>
      <c r="I10" s="28">
        <f t="shared" ref="I10:I18" si="2">IF(ISBLANK(E10),"",G10-H10)</f>
        <v>3995.9999999999973</v>
      </c>
      <c r="J10" s="29">
        <f>IF(F10="DNF", $E$6+1, IF(F10="DNS", $E$6+1, IF(F10="DSQ", $E$6+1, IF(F10="DNC", $E$5+1, RANK(I10, I$10:I$18, 1)))))</f>
        <v>1</v>
      </c>
      <c r="K10" s="18"/>
    </row>
    <row r="11" spans="1:11" s="8" customFormat="1" ht="15.75" x14ac:dyDescent="0.25">
      <c r="A11" s="13" t="s">
        <v>108</v>
      </c>
      <c r="B11" s="26" t="str">
        <f>VLOOKUP(A11, Boats!A$1:F$144, 2, FALSE)</f>
        <v>Lintunen/Naysmith</v>
      </c>
      <c r="C11" s="26">
        <f>VLOOKUP(A11, Boats!A$1:F$144, 3, FALSE)</f>
        <v>67875</v>
      </c>
      <c r="D11" s="26">
        <f>VLOOKUP(A11, Boats!A$1:F$144, 5, FALSE)</f>
        <v>112</v>
      </c>
      <c r="E11" s="15">
        <v>0.84104166666666658</v>
      </c>
      <c r="F11" s="27"/>
      <c r="G11" s="28">
        <f t="shared" si="0"/>
        <v>4565.9999999999845</v>
      </c>
      <c r="H11" s="26">
        <f t="shared" si="1"/>
        <v>514</v>
      </c>
      <c r="I11" s="28">
        <f t="shared" si="2"/>
        <v>4051.9999999999845</v>
      </c>
      <c r="J11" s="29">
        <f>IF(F11="DNF", $E$6+1, IF(F11="DNS", $E$6+1, IF(F11="DSQ", $E$6+1, IF(F11="DNC", $E$5+1, RANK(I11, I$10:I$18, 1)))))</f>
        <v>2</v>
      </c>
      <c r="K11" s="18"/>
    </row>
    <row r="12" spans="1:11" s="8" customFormat="1" ht="15.75" x14ac:dyDescent="0.25">
      <c r="A12" s="13" t="s">
        <v>114</v>
      </c>
      <c r="B12" s="26" t="str">
        <f>VLOOKUP(A12, Boats!A$1:F$144, 2, FALSE)</f>
        <v>Scott Pillon</v>
      </c>
      <c r="C12" s="26">
        <f>VLOOKUP(A12, Boats!A$1:F$144, 3, FALSE)</f>
        <v>911</v>
      </c>
      <c r="D12" s="26">
        <f>VLOOKUP(A12, Boats!A$1:F$144, 5, FALSE)</f>
        <v>115</v>
      </c>
      <c r="E12" s="15">
        <v>0.84569444444444442</v>
      </c>
      <c r="F12" s="27"/>
      <c r="G12" s="28">
        <f t="shared" si="0"/>
        <v>4967.9999999999909</v>
      </c>
      <c r="H12" s="26">
        <f t="shared" si="1"/>
        <v>528</v>
      </c>
      <c r="I12" s="28">
        <f t="shared" si="2"/>
        <v>4439.9999999999909</v>
      </c>
      <c r="J12" s="29">
        <f>IF(F12="DNF", $E$6+1, IF(F12="DNS", $E$6+1, IF(F12="DSQ", $E$6+1, IF(F12="DNC", $E$5+1, RANK(I12, I$10:I$18, 1)))))</f>
        <v>3</v>
      </c>
      <c r="K12" s="18"/>
    </row>
    <row r="13" spans="1:11" s="8" customFormat="1" ht="15.75" x14ac:dyDescent="0.25">
      <c r="A13" s="13"/>
      <c r="B13" s="26"/>
      <c r="C13" s="26"/>
      <c r="D13" s="26"/>
      <c r="E13" s="15"/>
      <c r="F13" s="27"/>
      <c r="G13" s="28" t="str">
        <f t="shared" si="0"/>
        <v/>
      </c>
      <c r="H13" s="26" t="str">
        <f t="shared" si="1"/>
        <v/>
      </c>
      <c r="I13" s="28" t="str">
        <f t="shared" si="2"/>
        <v/>
      </c>
      <c r="J13" s="33" t="e">
        <f>IF(F13="DNF", $E$6+1, IF(F13="DNS", $E$6+1, IF(F13="DSQ", $E$6+1, IF(F13="DNC", $E$5+1, RANK(I13, I$10:I$18, 1)))))</f>
        <v>#VALUE!</v>
      </c>
      <c r="K13" s="18"/>
    </row>
    <row r="14" spans="1:11" ht="15.75" x14ac:dyDescent="0.25">
      <c r="A14" s="25"/>
      <c r="B14" s="26"/>
      <c r="C14" s="26"/>
      <c r="D14" s="26"/>
      <c r="E14" s="27"/>
      <c r="F14" s="49"/>
      <c r="G14" s="28" t="str">
        <f t="shared" si="0"/>
        <v/>
      </c>
      <c r="H14" s="26" t="str">
        <f t="shared" si="1"/>
        <v/>
      </c>
      <c r="I14" s="28" t="str">
        <f t="shared" si="2"/>
        <v/>
      </c>
      <c r="J14" s="33" t="e">
        <f>IF(F13="DNF", $E$6+1, IF(F13="DNS", $E$6+1, IF(F13="DSQ", $E$6+1, IF(F13="DNC", $E$5+1, RANK(I14, I$10:I$18, 1)))))</f>
        <v>#VALUE!</v>
      </c>
      <c r="K14" s="20"/>
    </row>
    <row r="15" spans="1:11" ht="15.75" x14ac:dyDescent="0.25">
      <c r="A15" s="13"/>
      <c r="B15" s="26"/>
      <c r="C15" s="26"/>
      <c r="D15" s="26"/>
      <c r="E15" s="15"/>
      <c r="F15" s="15"/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29" t="e">
        <f>IF(#REF!="DNF", $E$6+1, IF(#REF!="DNS", $E$6+1, IF(#REF!="DSQ", $E$6+1, IF(#REF!="DNC", $E$5+1, RANK(I15, I$10:I$18, 1)))))</f>
        <v>#REF!</v>
      </c>
      <c r="K15" s="20"/>
    </row>
    <row r="16" spans="1:11" ht="15.75" x14ac:dyDescent="0.25">
      <c r="A16" s="13"/>
      <c r="B16" s="14"/>
      <c r="C16" s="14"/>
      <c r="D16" s="14"/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>IF(F16="DNF", $E$6+1, IF(F16="DNS", $E$6+1, IF(F16="DSQ", $E$6+1, IF(F16="DNC", $E$5+1, RANK(I16, I$10:I$18, 1)))))</f>
        <v>#VALUE!</v>
      </c>
      <c r="K16" s="20"/>
    </row>
    <row r="17" spans="1:11" ht="15.75" x14ac:dyDescent="0.25">
      <c r="A17" s="38"/>
      <c r="B17" s="14"/>
      <c r="C17" s="14"/>
      <c r="D17" s="14"/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>IF(F17="DNF", $E$6+1, IF(F17="DNS", $E$6+1, IF(F17="DSQ", $E$6+1, IF(F17="DNC", $E$5+1, RANK(I17, I$10:I$18, 1)))))</f>
        <v>#VALUE!</v>
      </c>
      <c r="K17" s="20"/>
    </row>
    <row r="18" spans="1:11" ht="15.75" x14ac:dyDescent="0.25">
      <c r="A18" s="13"/>
      <c r="B18" s="14"/>
      <c r="C18" s="14"/>
      <c r="D18" s="14"/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>IF(F18="DNF", $E$6+1, IF(F18="DNS", $E$6+1, IF(F18="DSQ", $E$6+1, IF(F18="DNC", $E$5+1, RANK(I18, I$10:I$18, 1)))))</f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40">
        <v>0.30784722222222222</v>
      </c>
      <c r="C21" s="7"/>
      <c r="D21" s="11" t="s">
        <v>88</v>
      </c>
      <c r="E21" s="21">
        <f>COUNTA(A26:A32)</f>
        <v>5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>
        <v>4.59</v>
      </c>
      <c r="C22" s="7"/>
      <c r="D22" s="11" t="s">
        <v>89</v>
      </c>
      <c r="E22" s="21">
        <f>E21-COUNTIF(F26:F32, "DNC")</f>
        <v>5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>
        <v>0.79166666666666663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 t="s">
        <v>143</v>
      </c>
      <c r="B26" s="26" t="str">
        <f>VLOOKUP(A26, Boats!A$1:F$144, 2, FALSE)</f>
        <v>Andrea Hill</v>
      </c>
      <c r="C26" s="26">
        <f>VLOOKUP(A26, Boats!A$1:F$144, 3, FALSE)</f>
        <v>533</v>
      </c>
      <c r="D26" s="26">
        <f>VLOOKUP(A26, Boats!A$1:F$144, 5, FALSE)</f>
        <v>173</v>
      </c>
      <c r="E26" s="15">
        <v>0.85085648148148152</v>
      </c>
      <c r="F26" s="27"/>
      <c r="G26" s="28">
        <f t="shared" ref="G26:G32" si="3">IF(ISBLANK(E26), "", (E26-B$23) *24*60*60)</f>
        <v>5114.0000000000064</v>
      </c>
      <c r="H26" s="29">
        <f t="shared" ref="H26:H32" si="4">IF(ISBLANK(E26), "", ROUND(B$22*D26, 0))</f>
        <v>794</v>
      </c>
      <c r="I26" s="28">
        <f t="shared" ref="I26:I32" si="5">IF(ISBLANK(E26),"",G26-H26)</f>
        <v>4320.0000000000064</v>
      </c>
      <c r="J26" s="29">
        <f t="shared" ref="J26:J32" si="6">IF(F26="DNF", $E$22+1, IF(F26="DNS", $E$22+1, IF(F26="DSQ", $E$22+1, IF(F26="DNC", $E$21+1, RANK(I26, I$26:I$32, 1)))))</f>
        <v>1</v>
      </c>
      <c r="K26" s="20"/>
    </row>
    <row r="27" spans="1:11" ht="15.75" x14ac:dyDescent="0.25">
      <c r="A27" s="13" t="s">
        <v>133</v>
      </c>
      <c r="B27" s="26" t="str">
        <f>VLOOKUP(A27, Boats!A$1:F$144, 2, FALSE)</f>
        <v>Jason Allson</v>
      </c>
      <c r="C27" s="26">
        <f>VLOOKUP(A27, Boats!A$1:F$144, 3, FALSE)</f>
        <v>370</v>
      </c>
      <c r="D27" s="26">
        <f>VLOOKUP(A27, Boats!A$1:F$144, 5, FALSE)</f>
        <v>163</v>
      </c>
      <c r="E27" s="15">
        <v>0.85129629629629633</v>
      </c>
      <c r="F27" s="27"/>
      <c r="G27" s="28">
        <f t="shared" si="3"/>
        <v>5152.0000000000055</v>
      </c>
      <c r="H27" s="29">
        <f t="shared" si="4"/>
        <v>748</v>
      </c>
      <c r="I27" s="28">
        <f t="shared" si="5"/>
        <v>4404.0000000000055</v>
      </c>
      <c r="J27" s="29">
        <f t="shared" si="6"/>
        <v>2</v>
      </c>
      <c r="K27" s="20"/>
    </row>
    <row r="28" spans="1:11" ht="15.75" x14ac:dyDescent="0.25">
      <c r="A28" s="13" t="s">
        <v>64</v>
      </c>
      <c r="B28" s="26" t="str">
        <f>VLOOKUP(A28, Boats!A$1:F$144, 2, FALSE)</f>
        <v>John Amyot</v>
      </c>
      <c r="C28" s="26">
        <f>VLOOKUP(A28, Boats!A$1:F$144, 3, FALSE)</f>
        <v>50</v>
      </c>
      <c r="D28" s="26">
        <f>VLOOKUP(A28, Boats!A$1:F$144, 5, FALSE)</f>
        <v>205</v>
      </c>
      <c r="E28" s="15">
        <v>0.85520833333333324</v>
      </c>
      <c r="F28" s="15"/>
      <c r="G28" s="28">
        <f t="shared" si="3"/>
        <v>5489.9999999999945</v>
      </c>
      <c r="H28" s="29">
        <f t="shared" si="4"/>
        <v>941</v>
      </c>
      <c r="I28" s="28">
        <f t="shared" si="5"/>
        <v>4548.9999999999945</v>
      </c>
      <c r="J28" s="29">
        <f t="shared" si="6"/>
        <v>3</v>
      </c>
      <c r="K28" s="20"/>
    </row>
    <row r="29" spans="1:11" ht="15.75" x14ac:dyDescent="0.25">
      <c r="A29" s="13" t="s">
        <v>145</v>
      </c>
      <c r="B29" s="14" t="str">
        <f>VLOOKUP(A29, Boats!A$1:F$144, 2, FALSE)</f>
        <v>Paul Dezell</v>
      </c>
      <c r="C29" s="14">
        <f>VLOOKUP(A29, Boats!A$1:F$144, 3, FALSE)</f>
        <v>214</v>
      </c>
      <c r="D29" s="14">
        <f>VLOOKUP(A29, Boats!A$1:F$144, 5, FALSE)</f>
        <v>189</v>
      </c>
      <c r="E29" s="15">
        <v>0.85519675925925931</v>
      </c>
      <c r="F29" s="15"/>
      <c r="G29" s="16">
        <f t="shared" si="3"/>
        <v>5489.0000000000073</v>
      </c>
      <c r="H29" s="14">
        <f t="shared" si="4"/>
        <v>868</v>
      </c>
      <c r="I29" s="16">
        <f t="shared" si="5"/>
        <v>4621.0000000000073</v>
      </c>
      <c r="J29" s="14">
        <f t="shared" si="6"/>
        <v>4</v>
      </c>
      <c r="K29" s="20"/>
    </row>
    <row r="30" spans="1:11" ht="15.75" x14ac:dyDescent="0.25">
      <c r="A30" s="13" t="s">
        <v>91</v>
      </c>
      <c r="B30" s="26" t="str">
        <f>VLOOKUP(A30, Boats!A$1:F$144, 2, FALSE)</f>
        <v>Lothar Bauer</v>
      </c>
      <c r="C30" s="26">
        <f>VLOOKUP(A30, Boats!A$1:F$144, 3, FALSE)</f>
        <v>543</v>
      </c>
      <c r="D30" s="26">
        <f>VLOOKUP(A30, Boats!A$1:F$144, 5, FALSE)</f>
        <v>211</v>
      </c>
      <c r="E30" s="27"/>
      <c r="F30" s="15" t="s">
        <v>17</v>
      </c>
      <c r="G30" s="28" t="str">
        <f t="shared" si="3"/>
        <v/>
      </c>
      <c r="H30" s="29" t="str">
        <f t="shared" si="4"/>
        <v/>
      </c>
      <c r="I30" s="28" t="str">
        <f t="shared" si="5"/>
        <v/>
      </c>
      <c r="J30" s="29">
        <f t="shared" si="6"/>
        <v>6</v>
      </c>
      <c r="K30" s="20"/>
    </row>
    <row r="31" spans="1:11" ht="15.75" x14ac:dyDescent="0.25">
      <c r="A31" s="25"/>
      <c r="B31" s="26" t="e">
        <f>VLOOKUP(A31, Boats!A$1:F$144, 2, FALSE)</f>
        <v>#N/A</v>
      </c>
      <c r="C31" s="26" t="e">
        <f>VLOOKUP(A31, Boats!A$1:F$144, 3, FALSE)</f>
        <v>#N/A</v>
      </c>
      <c r="D31" s="26" t="e">
        <f>VLOOKUP(A31, Boats!A$1:F$144, 5, FALSE)</f>
        <v>#N/A</v>
      </c>
      <c r="E31" s="27"/>
      <c r="F31" s="27"/>
      <c r="G31" s="28" t="str">
        <f t="shared" si="3"/>
        <v/>
      </c>
      <c r="H31" s="29" t="str">
        <f t="shared" si="4"/>
        <v/>
      </c>
      <c r="I31" s="28" t="str">
        <f t="shared" si="5"/>
        <v/>
      </c>
      <c r="J31" s="29" t="e">
        <f t="shared" si="6"/>
        <v>#VALUE!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3"/>
        <v/>
      </c>
      <c r="H32" s="14" t="str">
        <f t="shared" si="4"/>
        <v/>
      </c>
      <c r="I32" s="16" t="str">
        <f t="shared" si="5"/>
        <v/>
      </c>
      <c r="J32" s="14" t="e">
        <f t="shared" si="6"/>
        <v>#VALUE!</v>
      </c>
      <c r="K32" s="20"/>
    </row>
    <row r="34" spans="1:11" ht="18.75" x14ac:dyDescent="0.3">
      <c r="A34" s="4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11"/>
      <c r="B35" s="9" t="s">
        <v>172</v>
      </c>
      <c r="C35" s="7"/>
      <c r="D35" s="11" t="s">
        <v>88</v>
      </c>
      <c r="E35" s="21">
        <f>COUNTA(A40:A49)</f>
        <v>6</v>
      </c>
      <c r="F35" s="7"/>
      <c r="G35" s="7"/>
      <c r="H35" s="7"/>
      <c r="I35" s="7"/>
      <c r="J35" s="7"/>
      <c r="K35" s="7"/>
    </row>
    <row r="36" spans="1:11" x14ac:dyDescent="0.25">
      <c r="A36" s="11" t="s">
        <v>10</v>
      </c>
      <c r="B36" s="40">
        <v>3.57</v>
      </c>
      <c r="C36" s="7"/>
      <c r="D36" s="11" t="s">
        <v>89</v>
      </c>
      <c r="E36" s="21">
        <f>E35-COUNTIF(F40:F49, "DNC")</f>
        <v>5</v>
      </c>
      <c r="F36" s="7"/>
      <c r="G36" s="7"/>
      <c r="H36" s="7"/>
      <c r="I36" s="7"/>
      <c r="J36" s="7"/>
      <c r="K36" s="7"/>
    </row>
    <row r="37" spans="1:11" x14ac:dyDescent="0.25">
      <c r="A37" s="11" t="s">
        <v>11</v>
      </c>
      <c r="B37" s="10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11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s="8" customFormat="1" x14ac:dyDescent="0.25">
      <c r="A39" s="19" t="s">
        <v>0</v>
      </c>
      <c r="B39" s="18" t="s">
        <v>5</v>
      </c>
      <c r="C39" s="18" t="s">
        <v>3</v>
      </c>
      <c r="D39" s="18" t="s">
        <v>7</v>
      </c>
      <c r="E39" s="18" t="s">
        <v>12</v>
      </c>
      <c r="F39" s="18" t="s">
        <v>26</v>
      </c>
      <c r="G39" s="18" t="s">
        <v>28</v>
      </c>
      <c r="H39" s="18" t="s">
        <v>13</v>
      </c>
      <c r="I39" s="18" t="s">
        <v>30</v>
      </c>
      <c r="J39" s="18" t="s">
        <v>15</v>
      </c>
      <c r="K39" s="12" t="s">
        <v>16</v>
      </c>
    </row>
    <row r="40" spans="1:11" ht="15.75" x14ac:dyDescent="0.25">
      <c r="A40" s="13" t="s">
        <v>66</v>
      </c>
      <c r="B40" s="26" t="str">
        <f>VLOOKUP(A40, Boats!A$1:F$144, 2, FALSE)</f>
        <v>Mary Chesnik</v>
      </c>
      <c r="C40" s="26">
        <f>VLOOKUP(A40, Boats!A$1:F$144, 3, FALSE)</f>
        <v>15944</v>
      </c>
      <c r="D40" s="26">
        <f>VLOOKUP(A40, Boats!A$1:F$144, 5, FALSE)</f>
        <v>217</v>
      </c>
      <c r="E40" s="15">
        <v>0.84274305555555562</v>
      </c>
      <c r="F40" s="27"/>
      <c r="G40" s="28">
        <f t="shared" ref="G40:G48" si="7">IF(ISBLANK(E40), "", (E40-B$37) *24*60*60)</f>
        <v>72813</v>
      </c>
      <c r="H40" s="29">
        <f t="shared" ref="H40:H48" si="8">IF(ISBLANK(E40), "", ROUND(B$36*D40, 0))</f>
        <v>775</v>
      </c>
      <c r="I40" s="28">
        <f t="shared" ref="I40:I48" si="9">IF(ISBLANK(E40),"",G40-H40)</f>
        <v>72038</v>
      </c>
      <c r="J40" s="31">
        <f t="shared" ref="J40:J48" si="10">IF(F40="DNF", $E$36+1, IF(F40="DNS", $E$36+1, IF(F40="DSQ", $E$36+1, IF(F40="DNC", $E$35+1, RANK(I40, I$40:I$49, 1)))))</f>
        <v>1</v>
      </c>
      <c r="K40" s="17"/>
    </row>
    <row r="41" spans="1:11" ht="15.75" x14ac:dyDescent="0.25">
      <c r="A41" s="13" t="s">
        <v>74</v>
      </c>
      <c r="B41" s="14" t="str">
        <f>VLOOKUP(A41, Boats!A$1:F$144, 2, FALSE)</f>
        <v>Chris Wysynski</v>
      </c>
      <c r="C41" s="14">
        <f>VLOOKUP(A41, Boats!A$1:F$144, 3, FALSE)</f>
        <v>68</v>
      </c>
      <c r="D41" s="14">
        <f>VLOOKUP(A41, Boats!A$1:F$144, 5, FALSE)</f>
        <v>229</v>
      </c>
      <c r="E41" s="15">
        <v>0.84953703703703709</v>
      </c>
      <c r="F41" s="15"/>
      <c r="G41" s="16">
        <f t="shared" si="7"/>
        <v>73400</v>
      </c>
      <c r="H41" s="14">
        <f t="shared" si="8"/>
        <v>818</v>
      </c>
      <c r="I41" s="16">
        <f t="shared" si="9"/>
        <v>72582</v>
      </c>
      <c r="J41" s="24">
        <f t="shared" si="10"/>
        <v>2</v>
      </c>
      <c r="K41" s="17"/>
    </row>
    <row r="42" spans="1:11" ht="15.75" x14ac:dyDescent="0.25">
      <c r="A42" s="13" t="s">
        <v>95</v>
      </c>
      <c r="B42" s="14" t="str">
        <f>VLOOKUP(A42, Boats!A$1:F$144, 2, FALSE)</f>
        <v>Zane Handysides</v>
      </c>
      <c r="C42" s="14">
        <f>VLOOKUP(A42, Boats!A$1:F$144, 3, FALSE)</f>
        <v>5988</v>
      </c>
      <c r="D42" s="14">
        <f>VLOOKUP(A42, Boats!A$1:F$144, 5, FALSE)</f>
        <v>229</v>
      </c>
      <c r="E42" s="15">
        <v>0.8517824074074074</v>
      </c>
      <c r="F42" s="15"/>
      <c r="G42" s="16">
        <f t="shared" si="7"/>
        <v>73594</v>
      </c>
      <c r="H42" s="14">
        <f t="shared" si="8"/>
        <v>818</v>
      </c>
      <c r="I42" s="16">
        <f t="shared" si="9"/>
        <v>72776</v>
      </c>
      <c r="J42" s="24">
        <f t="shared" si="10"/>
        <v>3</v>
      </c>
      <c r="K42" s="20"/>
    </row>
    <row r="43" spans="1:11" ht="15.75" x14ac:dyDescent="0.25">
      <c r="A43" s="38" t="s">
        <v>80</v>
      </c>
      <c r="B43" s="34" t="str">
        <f>VLOOKUP(A43, Boats!A$1:F$144, 2, FALSE)</f>
        <v>Bernard Wolter</v>
      </c>
      <c r="C43" s="34">
        <f>VLOOKUP(A43, Boats!A$1:F$144, 3, FALSE)</f>
        <v>99</v>
      </c>
      <c r="D43" s="34">
        <f>VLOOKUP(A43, Boats!A$1:F$144, 5, FALSE)</f>
        <v>237</v>
      </c>
      <c r="E43" s="36">
        <v>0.85320601851851852</v>
      </c>
      <c r="F43" s="36"/>
      <c r="G43" s="37">
        <f t="shared" si="7"/>
        <v>73717</v>
      </c>
      <c r="H43" s="35">
        <f t="shared" si="8"/>
        <v>846</v>
      </c>
      <c r="I43" s="37">
        <f t="shared" si="9"/>
        <v>72871</v>
      </c>
      <c r="J43" s="42">
        <f t="shared" si="10"/>
        <v>4</v>
      </c>
      <c r="K43" s="20"/>
    </row>
    <row r="44" spans="1:11" ht="15.75" x14ac:dyDescent="0.25">
      <c r="A44" s="13" t="s">
        <v>124</v>
      </c>
      <c r="B44" s="26" t="str">
        <f>VLOOKUP(A44, Boats!A$1:F$144, 2, FALSE)</f>
        <v>Walter Argent</v>
      </c>
      <c r="C44" s="26">
        <f>VLOOKUP(A44, Boats!A$1:F$144, 3, FALSE)</f>
        <v>15901</v>
      </c>
      <c r="D44" s="26">
        <f>VLOOKUP(A44, Boats!A$1:F$144, 5, FALSE)</f>
        <v>229</v>
      </c>
      <c r="E44" s="15">
        <v>0.86461805555555549</v>
      </c>
      <c r="F44" s="27"/>
      <c r="G44" s="28">
        <f t="shared" si="7"/>
        <v>74703</v>
      </c>
      <c r="H44" s="29">
        <f t="shared" si="8"/>
        <v>818</v>
      </c>
      <c r="I44" s="28">
        <f t="shared" si="9"/>
        <v>73885</v>
      </c>
      <c r="J44" s="48">
        <f t="shared" si="10"/>
        <v>5</v>
      </c>
      <c r="K44" s="20"/>
    </row>
    <row r="45" spans="1:11" ht="15.75" x14ac:dyDescent="0.25">
      <c r="A45" s="13" t="s">
        <v>117</v>
      </c>
      <c r="B45" s="14" t="str">
        <f>VLOOKUP(A45, Boats!A$1:F$144, 2, FALSE)</f>
        <v>MJ Hutchinson</v>
      </c>
      <c r="C45" s="14">
        <f>VLOOKUP(A45, Boats!A$1:F$144, 3, FALSE)</f>
        <v>178</v>
      </c>
      <c r="D45" s="14">
        <f>VLOOKUP(A45, Boats!A$1:F$144, 5, FALSE)</f>
        <v>246</v>
      </c>
      <c r="E45" s="15"/>
      <c r="F45" s="15" t="s">
        <v>90</v>
      </c>
      <c r="G45" s="16" t="str">
        <f t="shared" si="7"/>
        <v/>
      </c>
      <c r="H45" s="14" t="str">
        <f t="shared" si="8"/>
        <v/>
      </c>
      <c r="I45" s="16" t="str">
        <f t="shared" si="9"/>
        <v/>
      </c>
      <c r="J45" s="32">
        <f t="shared" si="10"/>
        <v>7</v>
      </c>
      <c r="K45" s="20"/>
    </row>
    <row r="46" spans="1:11" ht="15.75" x14ac:dyDescent="0.25">
      <c r="A46" s="13"/>
      <c r="B46" s="14" t="e">
        <f>VLOOKUP(A46, Boats!A$1:F$144, 2, FALSE)</f>
        <v>#N/A</v>
      </c>
      <c r="C46" s="14" t="e">
        <f>VLOOKUP(A46, Boats!A$1:F$144, 3, FALSE)</f>
        <v>#N/A</v>
      </c>
      <c r="D46" s="14" t="e">
        <f>VLOOKUP(A46, Boats!A$1:F$144, 5, FALSE)</f>
        <v>#N/A</v>
      </c>
      <c r="E46" s="15"/>
      <c r="F46" s="15"/>
      <c r="G46" s="16" t="str">
        <f t="shared" si="7"/>
        <v/>
      </c>
      <c r="H46" s="14" t="str">
        <f t="shared" si="8"/>
        <v/>
      </c>
      <c r="I46" s="16" t="str">
        <f t="shared" si="9"/>
        <v/>
      </c>
      <c r="J46" s="24" t="e">
        <f t="shared" si="10"/>
        <v>#VALUE!</v>
      </c>
      <c r="K46" s="20"/>
    </row>
    <row r="47" spans="1:11" ht="15.75" x14ac:dyDescent="0.25">
      <c r="A47" s="13"/>
      <c r="B47" s="14" t="e">
        <f>VLOOKUP(A47, Boats!A$1:F$144, 2, FALSE)</f>
        <v>#N/A</v>
      </c>
      <c r="C47" s="14" t="e">
        <f>VLOOKUP(A47, Boats!A$1:F$144, 3, FALSE)</f>
        <v>#N/A</v>
      </c>
      <c r="D47" s="14" t="e">
        <f>VLOOKUP(A47, Boats!A$1:F$144, 5, FALSE)</f>
        <v>#N/A</v>
      </c>
      <c r="E47" s="15"/>
      <c r="F47" s="15"/>
      <c r="G47" s="16" t="str">
        <f t="shared" si="7"/>
        <v/>
      </c>
      <c r="H47" s="14" t="str">
        <f t="shared" si="8"/>
        <v/>
      </c>
      <c r="I47" s="16" t="str">
        <f t="shared" si="9"/>
        <v/>
      </c>
      <c r="J47" s="24" t="e">
        <f t="shared" si="10"/>
        <v>#VALUE!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 t="shared" si="7"/>
        <v/>
      </c>
      <c r="H48" s="14" t="str">
        <f t="shared" si="8"/>
        <v/>
      </c>
      <c r="I48" s="16" t="str">
        <f t="shared" si="9"/>
        <v/>
      </c>
      <c r="J48" s="24" t="e">
        <f t="shared" si="10"/>
        <v>#VALUE!</v>
      </c>
      <c r="K48" s="20"/>
    </row>
    <row r="49" spans="1:11" ht="15.75" x14ac:dyDescent="0.25">
      <c r="A49" s="13"/>
      <c r="B49" s="14"/>
      <c r="C49" s="14"/>
      <c r="D49" s="14"/>
      <c r="E49" s="15"/>
      <c r="F49" s="15"/>
      <c r="G49" s="16"/>
      <c r="H49" s="14"/>
      <c r="I49" s="16"/>
      <c r="J49" s="24"/>
      <c r="K49" s="20"/>
    </row>
  </sheetData>
  <sheetProtection insertRows="0" deleteRows="0"/>
  <conditionalFormatting sqref="F10:J13 A29:J32 A26:D28 F26:J28 A40:D44 F40:J44 A16:J18 A10:D13 A45:J49">
    <cfRule type="expression" dxfId="1527" priority="45">
      <formula>NOT(ISBLANK($F10))</formula>
    </cfRule>
    <cfRule type="expression" dxfId="1526" priority="46">
      <formula>$J10=3</formula>
    </cfRule>
    <cfRule type="expression" dxfId="1525" priority="47">
      <formula>$J10=2</formula>
    </cfRule>
    <cfRule type="expression" dxfId="1524" priority="48">
      <formula>$J10=1</formula>
    </cfRule>
  </conditionalFormatting>
  <conditionalFormatting sqref="E11">
    <cfRule type="expression" dxfId="1523" priority="41">
      <formula>NOT(ISBLANK($F11))</formula>
    </cfRule>
    <cfRule type="expression" dxfId="1522" priority="42">
      <formula>$J11=3</formula>
    </cfRule>
    <cfRule type="expression" dxfId="1521" priority="43">
      <formula>$J11=2</formula>
    </cfRule>
    <cfRule type="expression" dxfId="1520" priority="44">
      <formula>$J11=1</formula>
    </cfRule>
  </conditionalFormatting>
  <conditionalFormatting sqref="E10">
    <cfRule type="expression" dxfId="1519" priority="37">
      <formula>NOT(ISBLANK($F10))</formula>
    </cfRule>
    <cfRule type="expression" dxfId="1518" priority="38">
      <formula>$J10=3</formula>
    </cfRule>
    <cfRule type="expression" dxfId="1517" priority="39">
      <formula>$J10=2</formula>
    </cfRule>
    <cfRule type="expression" dxfId="1516" priority="40">
      <formula>$J10=1</formula>
    </cfRule>
  </conditionalFormatting>
  <conditionalFormatting sqref="E12">
    <cfRule type="expression" dxfId="1515" priority="33">
      <formula>NOT(ISBLANK($F12))</formula>
    </cfRule>
    <cfRule type="expression" dxfId="1514" priority="34">
      <formula>$J12=3</formula>
    </cfRule>
    <cfRule type="expression" dxfId="1513" priority="35">
      <formula>$J12=2</formula>
    </cfRule>
    <cfRule type="expression" dxfId="1512" priority="36">
      <formula>$J12=1</formula>
    </cfRule>
  </conditionalFormatting>
  <conditionalFormatting sqref="E13">
    <cfRule type="expression" dxfId="1511" priority="29">
      <formula>NOT(ISBLANK($F13))</formula>
    </cfRule>
    <cfRule type="expression" dxfId="1510" priority="30">
      <formula>$J13=3</formula>
    </cfRule>
    <cfRule type="expression" dxfId="1509" priority="31">
      <formula>$J13=2</formula>
    </cfRule>
    <cfRule type="expression" dxfId="1508" priority="32">
      <formula>$J13=1</formula>
    </cfRule>
  </conditionalFormatting>
  <conditionalFormatting sqref="E26:E27">
    <cfRule type="expression" dxfId="1507" priority="25">
      <formula>NOT(ISBLANK($F26))</formula>
    </cfRule>
    <cfRule type="expression" dxfId="1506" priority="26">
      <formula>$J26=3</formula>
    </cfRule>
    <cfRule type="expression" dxfId="1505" priority="27">
      <formula>$J26=2</formula>
    </cfRule>
    <cfRule type="expression" dxfId="1504" priority="28">
      <formula>$J26=1</formula>
    </cfRule>
  </conditionalFormatting>
  <conditionalFormatting sqref="E28">
    <cfRule type="expression" dxfId="1503" priority="21">
      <formula>NOT(ISBLANK($F28))</formula>
    </cfRule>
    <cfRule type="expression" dxfId="1502" priority="22">
      <formula>$J28=3</formula>
    </cfRule>
    <cfRule type="expression" dxfId="1501" priority="23">
      <formula>$J28=2</formula>
    </cfRule>
    <cfRule type="expression" dxfId="1500" priority="24">
      <formula>$J28=1</formula>
    </cfRule>
  </conditionalFormatting>
  <conditionalFormatting sqref="E43">
    <cfRule type="expression" dxfId="1499" priority="17">
      <formula>NOT(ISBLANK($F43))</formula>
    </cfRule>
    <cfRule type="expression" dxfId="1498" priority="18">
      <formula>$J43=3</formula>
    </cfRule>
    <cfRule type="expression" dxfId="1497" priority="19">
      <formula>$J43=2</formula>
    </cfRule>
    <cfRule type="expression" dxfId="1496" priority="20">
      <formula>$J43=1</formula>
    </cfRule>
  </conditionalFormatting>
  <conditionalFormatting sqref="E41">
    <cfRule type="expression" dxfId="1495" priority="13">
      <formula>NOT(ISBLANK($F41))</formula>
    </cfRule>
    <cfRule type="expression" dxfId="1494" priority="14">
      <formula>$J41=3</formula>
    </cfRule>
    <cfRule type="expression" dxfId="1493" priority="15">
      <formula>$J41=2</formula>
    </cfRule>
    <cfRule type="expression" dxfId="1492" priority="16">
      <formula>$J41=1</formula>
    </cfRule>
  </conditionalFormatting>
  <conditionalFormatting sqref="E40">
    <cfRule type="expression" dxfId="1491" priority="9">
      <formula>NOT(ISBLANK($F40))</formula>
    </cfRule>
    <cfRule type="expression" dxfId="1490" priority="10">
      <formula>$J40=3</formula>
    </cfRule>
    <cfRule type="expression" dxfId="1489" priority="11">
      <formula>$J40=2</formula>
    </cfRule>
    <cfRule type="expression" dxfId="1488" priority="12">
      <formula>$J40=1</formula>
    </cfRule>
  </conditionalFormatting>
  <conditionalFormatting sqref="E42">
    <cfRule type="expression" dxfId="1487" priority="5">
      <formula>NOT(ISBLANK($F42))</formula>
    </cfRule>
    <cfRule type="expression" dxfId="1486" priority="6">
      <formula>$J42=3</formula>
    </cfRule>
    <cfRule type="expression" dxfId="1485" priority="7">
      <formula>$J42=2</formula>
    </cfRule>
    <cfRule type="expression" dxfId="1484" priority="8">
      <formula>$J42=1</formula>
    </cfRule>
  </conditionalFormatting>
  <conditionalFormatting sqref="E44">
    <cfRule type="expression" dxfId="1483" priority="1">
      <formula>NOT(ISBLANK($F44))</formula>
    </cfRule>
    <cfRule type="expression" dxfId="1482" priority="2">
      <formula>$J44=3</formula>
    </cfRule>
    <cfRule type="expression" dxfId="1481" priority="3">
      <formula>$J44=2</formula>
    </cfRule>
    <cfRule type="expression" dxfId="1480" priority="4">
      <formula>$J44=1</formula>
    </cfRule>
  </conditionalFormatting>
  <conditionalFormatting sqref="F14">
    <cfRule type="expression" dxfId="1479" priority="49">
      <formula>NOT(ISBLANK($F14))</formula>
    </cfRule>
    <cfRule type="expression" dxfId="1478" priority="50">
      <formula>$J15=3</formula>
    </cfRule>
    <cfRule type="expression" dxfId="1477" priority="51">
      <formula>$J15=2</formula>
    </cfRule>
    <cfRule type="expression" dxfId="1476" priority="52">
      <formula>$J15=1</formula>
    </cfRule>
  </conditionalFormatting>
  <conditionalFormatting sqref="A15:E15 F14 G15:J15">
    <cfRule type="expression" dxfId="1475" priority="53">
      <formula>NOT(ISBLANK($F13))</formula>
    </cfRule>
    <cfRule type="expression" dxfId="1474" priority="54">
      <formula>$J14=3</formula>
    </cfRule>
    <cfRule type="expression" dxfId="1473" priority="55">
      <formula>$J14=2</formula>
    </cfRule>
    <cfRule type="expression" dxfId="1472" priority="56">
      <formula>$J14=1</formula>
    </cfRule>
  </conditionalFormatting>
  <conditionalFormatting sqref="G14:J14 A14:E14">
    <cfRule type="expression" dxfId="1471" priority="57">
      <formula>NOT(ISBLANK(#REF!))</formula>
    </cfRule>
    <cfRule type="expression" dxfId="1470" priority="58">
      <formula>$J14=3</formula>
    </cfRule>
    <cfRule type="expression" dxfId="1469" priority="59">
      <formula>$J14=2</formula>
    </cfRule>
    <cfRule type="expression" dxfId="1468" priority="60">
      <formula>$J14=1</formula>
    </cfRule>
  </conditionalFormatting>
  <dataValidations count="1">
    <dataValidation type="list" allowBlank="1" showInputMessage="1" showErrorMessage="1" sqref="A10:A18 A26:A32 A40:A49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F10:F14 F16:F18 F26:F32 F40:F49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0"/>
  <sheetViews>
    <sheetView topLeftCell="A21" zoomScale="89" zoomScaleNormal="89" workbookViewId="0">
      <selection activeCell="F44" sqref="F44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COUNTA(A10:A18)+COUNTA(Table434101925313764677082[Boat Name])+COUNTA(Table4347112026323865687183[Boat Name])</f>
        <v>14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>
        <v>43289</v>
      </c>
      <c r="C5" s="7"/>
      <c r="D5" s="11" t="s">
        <v>88</v>
      </c>
      <c r="E5" s="23">
        <f>COUNTA(A10:A18)</f>
        <v>3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5.18</v>
      </c>
      <c r="C6" s="7"/>
      <c r="D6" s="11" t="s">
        <v>89</v>
      </c>
      <c r="E6" s="23">
        <f>E5-COUNTIF(F10:F18, "DNC")</f>
        <v>3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0.78819444444444453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108</v>
      </c>
      <c r="B10" s="26" t="str">
        <f>VLOOKUP(A10, Boats!A$1:F$144, 2, FALSE)</f>
        <v>Lintunen/Naysmith</v>
      </c>
      <c r="C10" s="26">
        <f>VLOOKUP(A10, Boats!A$1:F$144, 3, FALSE)</f>
        <v>67875</v>
      </c>
      <c r="D10" s="26">
        <f>VLOOKUP(A10, Boats!A$1:F$144, 5, FALSE)</f>
        <v>112</v>
      </c>
      <c r="E10" s="15">
        <v>0.83905092592592589</v>
      </c>
      <c r="F10" s="27"/>
      <c r="G10" s="28">
        <f t="shared" ref="G10:G18" si="0">IF(ISBLANK(E10), "", (E10-B$7) *24*60*60)</f>
        <v>4393.99999999999</v>
      </c>
      <c r="H10" s="26">
        <f t="shared" ref="H10:H18" si="1">IF(ISBLANK(E10), "", ROUND(B$6*D10, 0))</f>
        <v>580</v>
      </c>
      <c r="I10" s="28">
        <f t="shared" ref="I10:I18" si="2">IF(ISBLANK(E10),"",G10-H10)</f>
        <v>3813.99999999999</v>
      </c>
      <c r="J10" s="29">
        <f>IF(F10="DNF", $E$6+1, IF(F10="DNS", $E$6+1, IF(F10="DSQ", $E$6+1, IF(F10="DNC", $E$5+1, RANK(I10, I$10:I$18, 1)))))</f>
        <v>1</v>
      </c>
      <c r="K10" s="18"/>
    </row>
    <row r="11" spans="1:11" s="8" customFormat="1" ht="15.75" x14ac:dyDescent="0.25">
      <c r="A11" s="13" t="s">
        <v>39</v>
      </c>
      <c r="B11" s="26" t="str">
        <f>VLOOKUP(A11, Boats!A$1:F$144, 2, FALSE)</f>
        <v>Andy Kozieradzki</v>
      </c>
      <c r="C11" s="26">
        <f>VLOOKUP(A11, Boats!A$1:F$144, 3, FALSE)</f>
        <v>30578</v>
      </c>
      <c r="D11" s="26">
        <f>VLOOKUP(A11, Boats!A$1:F$144, 5, FALSE)</f>
        <v>133</v>
      </c>
      <c r="E11" s="15">
        <v>0.84148148148148139</v>
      </c>
      <c r="F11" s="27"/>
      <c r="G11" s="28">
        <f t="shared" si="0"/>
        <v>4603.9999999999836</v>
      </c>
      <c r="H11" s="26">
        <f t="shared" si="1"/>
        <v>689</v>
      </c>
      <c r="I11" s="28">
        <f t="shared" si="2"/>
        <v>3914.9999999999836</v>
      </c>
      <c r="J11" s="29">
        <f>IF(F11="DNF", $E$6+1, IF(F11="DNS", $E$6+1, IF(F11="DSQ", $E$6+1, IF(F11="DNC", $E$5+1, RANK(I11, I$10:I$18, 1)))))</f>
        <v>2</v>
      </c>
      <c r="K11" s="18"/>
    </row>
    <row r="12" spans="1:11" s="8" customFormat="1" ht="15.75" x14ac:dyDescent="0.25">
      <c r="A12" s="13" t="s">
        <v>114</v>
      </c>
      <c r="B12" s="26" t="str">
        <f>VLOOKUP(A12, Boats!A$1:F$144, 2, FALSE)</f>
        <v>Scott Pillon</v>
      </c>
      <c r="C12" s="26">
        <f>VLOOKUP(A12, Boats!A$1:F$144, 3, FALSE)</f>
        <v>911</v>
      </c>
      <c r="D12" s="26">
        <f>VLOOKUP(A12, Boats!A$1:F$144, 5, FALSE)</f>
        <v>115</v>
      </c>
      <c r="E12" s="15">
        <v>0.84748842592592588</v>
      </c>
      <c r="F12" s="27"/>
      <c r="G12" s="28">
        <f t="shared" si="0"/>
        <v>5122.9999999999882</v>
      </c>
      <c r="H12" s="26">
        <f t="shared" si="1"/>
        <v>596</v>
      </c>
      <c r="I12" s="28">
        <f t="shared" si="2"/>
        <v>4526.9999999999882</v>
      </c>
      <c r="J12" s="29">
        <f>IF(F12="DNF", $E$6+1, IF(F12="DNS", $E$6+1, IF(F12="DSQ", $E$6+1, IF(F12="DNC", $E$5+1, RANK(I12, I$10:I$18, 1)))))</f>
        <v>3</v>
      </c>
      <c r="K12" s="18"/>
    </row>
    <row r="13" spans="1:11" s="8" customFormat="1" ht="15.75" x14ac:dyDescent="0.25">
      <c r="A13" s="13"/>
      <c r="B13" s="26"/>
      <c r="C13" s="26"/>
      <c r="D13" s="26"/>
      <c r="E13" s="15"/>
      <c r="F13" s="27"/>
      <c r="G13" s="28" t="str">
        <f t="shared" si="0"/>
        <v/>
      </c>
      <c r="H13" s="26" t="str">
        <f t="shared" si="1"/>
        <v/>
      </c>
      <c r="I13" s="28" t="str">
        <f t="shared" si="2"/>
        <v/>
      </c>
      <c r="J13" s="33" t="e">
        <f>IF(F13="DNF", $E$6+1, IF(F13="DNS", $E$6+1, IF(F13="DSQ", $E$6+1, IF(F13="DNC", $E$5+1, RANK(I13, I$10:I$18, 1)))))</f>
        <v>#VALUE!</v>
      </c>
      <c r="K13" s="18"/>
    </row>
    <row r="14" spans="1:11" ht="15.75" x14ac:dyDescent="0.25">
      <c r="A14" s="25"/>
      <c r="B14" s="26"/>
      <c r="C14" s="26"/>
      <c r="D14" s="26"/>
      <c r="E14" s="27"/>
      <c r="F14" s="49"/>
      <c r="G14" s="28" t="str">
        <f t="shared" si="0"/>
        <v/>
      </c>
      <c r="H14" s="26" t="str">
        <f t="shared" si="1"/>
        <v/>
      </c>
      <c r="I14" s="28" t="str">
        <f t="shared" si="2"/>
        <v/>
      </c>
      <c r="J14" s="33" t="e">
        <f>IF(F13="DNF", $E$6+1, IF(F13="DNS", $E$6+1, IF(F13="DSQ", $E$6+1, IF(F13="DNC", $E$5+1, RANK(I14, I$10:I$18, 1)))))</f>
        <v>#VALUE!</v>
      </c>
      <c r="K14" s="20"/>
    </row>
    <row r="15" spans="1:11" ht="15.75" x14ac:dyDescent="0.25">
      <c r="A15" s="13"/>
      <c r="B15" s="26"/>
      <c r="C15" s="26"/>
      <c r="D15" s="26"/>
      <c r="E15" s="15"/>
      <c r="F15" s="15"/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29" t="e">
        <f>IF(#REF!="DNF", $E$6+1, IF(#REF!="DNS", $E$6+1, IF(#REF!="DSQ", $E$6+1, IF(#REF!="DNC", $E$5+1, RANK(I15, I$10:I$18, 1)))))</f>
        <v>#REF!</v>
      </c>
      <c r="K15" s="20"/>
    </row>
    <row r="16" spans="1:11" ht="15.75" x14ac:dyDescent="0.25">
      <c r="A16" s="13"/>
      <c r="B16" s="14"/>
      <c r="C16" s="14"/>
      <c r="D16" s="14"/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>IF(F16="DNF", $E$6+1, IF(F16="DNS", $E$6+1, IF(F16="DSQ", $E$6+1, IF(F16="DNC", $E$5+1, RANK(I16, I$10:I$18, 1)))))</f>
        <v>#VALUE!</v>
      </c>
      <c r="K16" s="20"/>
    </row>
    <row r="17" spans="1:11" ht="15.75" x14ac:dyDescent="0.25">
      <c r="A17" s="38"/>
      <c r="B17" s="14"/>
      <c r="C17" s="14"/>
      <c r="D17" s="14"/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>IF(F17="DNF", $E$6+1, IF(F17="DNS", $E$6+1, IF(F17="DSQ", $E$6+1, IF(F17="DNC", $E$5+1, RANK(I17, I$10:I$18, 1)))))</f>
        <v>#VALUE!</v>
      </c>
      <c r="K17" s="20"/>
    </row>
    <row r="18" spans="1:11" ht="15.75" x14ac:dyDescent="0.25">
      <c r="A18" s="13"/>
      <c r="B18" s="14"/>
      <c r="C18" s="14"/>
      <c r="D18" s="14"/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>IF(F18="DNF", $E$6+1, IF(F18="DNS", $E$6+1, IF(F18="DSQ", $E$6+1, IF(F18="DNC", $E$5+1, RANK(I18, I$10:I$18, 1)))))</f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9">
        <v>43289</v>
      </c>
      <c r="C21" s="7"/>
      <c r="D21" s="11" t="s">
        <v>88</v>
      </c>
      <c r="E21" s="21">
        <f>COUNTA(A26:A32)</f>
        <v>4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>
        <v>5.18</v>
      </c>
      <c r="C22" s="7"/>
      <c r="D22" s="11" t="s">
        <v>89</v>
      </c>
      <c r="E22" s="21">
        <f>E21-COUNTIF(F26:F32, "DNC")</f>
        <v>2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>
        <v>0.79166666666666663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 t="s">
        <v>143</v>
      </c>
      <c r="B26" s="26" t="str">
        <f>VLOOKUP(A26, Boats!A$1:F$144, 2, FALSE)</f>
        <v>Andrea Hill</v>
      </c>
      <c r="C26" s="26">
        <f>VLOOKUP(A26, Boats!A$1:F$144, 3, FALSE)</f>
        <v>533</v>
      </c>
      <c r="D26" s="26">
        <f>VLOOKUP(A26, Boats!A$1:F$144, 5, FALSE)</f>
        <v>173</v>
      </c>
      <c r="E26" s="15">
        <v>0.85452546296296295</v>
      </c>
      <c r="F26" s="27"/>
      <c r="G26" s="28">
        <f t="shared" ref="G26:G32" si="3">IF(ISBLANK(E26), "", (E26-B$23) *24*60*60)</f>
        <v>5431.0000000000018</v>
      </c>
      <c r="H26" s="29">
        <f t="shared" ref="H26:H32" si="4">IF(ISBLANK(E26), "", ROUND(B$22*D26, 0))</f>
        <v>896</v>
      </c>
      <c r="I26" s="28">
        <f t="shared" ref="I26:I32" si="5">IF(ISBLANK(E26),"",G26-H26)</f>
        <v>4535.0000000000018</v>
      </c>
      <c r="J26" s="29">
        <f t="shared" ref="J26:J32" si="6">IF(F26="DNF", $E$22+1, IF(F26="DNS", $E$22+1, IF(F26="DSQ", $E$22+1, IF(F26="DNC", $E$21+1, RANK(I26, I$26:I$32, 1)))))</f>
        <v>1</v>
      </c>
      <c r="K26" s="20"/>
    </row>
    <row r="27" spans="1:11" ht="15.75" x14ac:dyDescent="0.25">
      <c r="A27" s="13" t="s">
        <v>133</v>
      </c>
      <c r="B27" s="26" t="str">
        <f>VLOOKUP(A27, Boats!A$1:F$144, 2, FALSE)</f>
        <v>Jason Allson</v>
      </c>
      <c r="C27" s="26">
        <f>VLOOKUP(A27, Boats!A$1:F$144, 3, FALSE)</f>
        <v>370</v>
      </c>
      <c r="D27" s="26">
        <f>VLOOKUP(A27, Boats!A$1:F$144, 5, FALSE)</f>
        <v>163</v>
      </c>
      <c r="E27" s="15">
        <v>0.85866898148148152</v>
      </c>
      <c r="F27" s="27"/>
      <c r="G27" s="28">
        <f t="shared" si="3"/>
        <v>5789.0000000000064</v>
      </c>
      <c r="H27" s="29">
        <f t="shared" si="4"/>
        <v>844</v>
      </c>
      <c r="I27" s="28">
        <f t="shared" si="5"/>
        <v>4945.0000000000064</v>
      </c>
      <c r="J27" s="29">
        <f t="shared" si="6"/>
        <v>2</v>
      </c>
      <c r="K27" s="20"/>
    </row>
    <row r="28" spans="1:11" ht="15.75" x14ac:dyDescent="0.25">
      <c r="A28" s="13" t="s">
        <v>64</v>
      </c>
      <c r="B28" s="26" t="str">
        <f>VLOOKUP(A28, Boats!A$1:F$144, 2, FALSE)</f>
        <v>John Amyot</v>
      </c>
      <c r="C28" s="26">
        <f>VLOOKUP(A28, Boats!A$1:F$144, 3, FALSE)</f>
        <v>50</v>
      </c>
      <c r="D28" s="26">
        <f>VLOOKUP(A28, Boats!A$1:F$144, 5, FALSE)</f>
        <v>205</v>
      </c>
      <c r="E28" s="15"/>
      <c r="F28" s="15" t="s">
        <v>90</v>
      </c>
      <c r="G28" s="28" t="str">
        <f t="shared" si="3"/>
        <v/>
      </c>
      <c r="H28" s="29" t="str">
        <f t="shared" si="4"/>
        <v/>
      </c>
      <c r="I28" s="28" t="str">
        <f t="shared" si="5"/>
        <v/>
      </c>
      <c r="J28" s="29">
        <f t="shared" si="6"/>
        <v>5</v>
      </c>
      <c r="K28" s="20"/>
    </row>
    <row r="29" spans="1:11" ht="15.75" x14ac:dyDescent="0.25">
      <c r="A29" s="13" t="s">
        <v>91</v>
      </c>
      <c r="B29" s="26" t="str">
        <f>VLOOKUP(A29, Boats!A$1:F$144, 2, FALSE)</f>
        <v>Lothar Bauer</v>
      </c>
      <c r="C29" s="26">
        <f>VLOOKUP(A29, Boats!A$1:F$144, 3, FALSE)</f>
        <v>543</v>
      </c>
      <c r="D29" s="26">
        <f>VLOOKUP(A29, Boats!A$1:F$144, 5, FALSE)</f>
        <v>211</v>
      </c>
      <c r="E29" s="27"/>
      <c r="F29" s="15" t="s">
        <v>90</v>
      </c>
      <c r="G29" s="28" t="str">
        <f t="shared" si="3"/>
        <v/>
      </c>
      <c r="H29" s="29" t="str">
        <f t="shared" si="4"/>
        <v/>
      </c>
      <c r="I29" s="28" t="str">
        <f t="shared" si="5"/>
        <v/>
      </c>
      <c r="J29" s="29">
        <f t="shared" si="6"/>
        <v>5</v>
      </c>
      <c r="K29" s="20"/>
    </row>
    <row r="30" spans="1:11" ht="15.75" x14ac:dyDescent="0.25">
      <c r="A30" s="13"/>
      <c r="B30" s="14" t="e">
        <f>VLOOKUP(A30, Boats!A$1:F$144, 2, FALSE)</f>
        <v>#N/A</v>
      </c>
      <c r="C30" s="14" t="e">
        <f>VLOOKUP(A30, Boats!A$1:F$144, 3, FALSE)</f>
        <v>#N/A</v>
      </c>
      <c r="D30" s="14" t="e">
        <f>VLOOKUP(A30, Boats!A$1:F$144, 5, FALSE)</f>
        <v>#N/A</v>
      </c>
      <c r="E30" s="15"/>
      <c r="F30" s="15"/>
      <c r="G30" s="16" t="str">
        <f t="shared" si="3"/>
        <v/>
      </c>
      <c r="H30" s="14" t="str">
        <f t="shared" si="4"/>
        <v/>
      </c>
      <c r="I30" s="16" t="str">
        <f t="shared" si="5"/>
        <v/>
      </c>
      <c r="J30" s="14" t="e">
        <f t="shared" si="6"/>
        <v>#VALUE!</v>
      </c>
      <c r="K30" s="20"/>
    </row>
    <row r="31" spans="1:11" ht="15.75" x14ac:dyDescent="0.25">
      <c r="A31" s="25"/>
      <c r="B31" s="26" t="e">
        <f>VLOOKUP(A31, Boats!A$1:F$144, 2, FALSE)</f>
        <v>#N/A</v>
      </c>
      <c r="C31" s="26" t="e">
        <f>VLOOKUP(A31, Boats!A$1:F$144, 3, FALSE)</f>
        <v>#N/A</v>
      </c>
      <c r="D31" s="26" t="e">
        <f>VLOOKUP(A31, Boats!A$1:F$144, 5, FALSE)</f>
        <v>#N/A</v>
      </c>
      <c r="E31" s="27"/>
      <c r="F31" s="27"/>
      <c r="G31" s="28" t="str">
        <f t="shared" si="3"/>
        <v/>
      </c>
      <c r="H31" s="29" t="str">
        <f t="shared" si="4"/>
        <v/>
      </c>
      <c r="I31" s="28" t="str">
        <f t="shared" si="5"/>
        <v/>
      </c>
      <c r="J31" s="29" t="e">
        <f t="shared" si="6"/>
        <v>#VALUE!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3"/>
        <v/>
      </c>
      <c r="H32" s="14" t="str">
        <f t="shared" si="4"/>
        <v/>
      </c>
      <c r="I32" s="16" t="str">
        <f t="shared" si="5"/>
        <v/>
      </c>
      <c r="J32" s="14" t="e">
        <f t="shared" si="6"/>
        <v>#VALUE!</v>
      </c>
      <c r="K32" s="20"/>
    </row>
    <row r="34" spans="1:11" ht="18.75" x14ac:dyDescent="0.3">
      <c r="A34" s="4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11"/>
      <c r="B35" s="9">
        <v>43289</v>
      </c>
      <c r="C35" s="7"/>
      <c r="D35" s="11" t="s">
        <v>88</v>
      </c>
      <c r="E35" s="21">
        <f>COUNTA(A40:A50)</f>
        <v>7</v>
      </c>
      <c r="F35" s="7"/>
      <c r="G35" s="7"/>
      <c r="H35" s="7"/>
      <c r="I35" s="7"/>
      <c r="J35" s="7"/>
      <c r="K35" s="7"/>
    </row>
    <row r="36" spans="1:11" x14ac:dyDescent="0.25">
      <c r="A36" s="11" t="s">
        <v>10</v>
      </c>
      <c r="B36" s="50">
        <v>4.29</v>
      </c>
      <c r="C36" s="7"/>
      <c r="D36" s="11" t="s">
        <v>89</v>
      </c>
      <c r="E36" s="21">
        <f>E35-COUNTIF(F40:F50, "DNC")</f>
        <v>5</v>
      </c>
      <c r="F36" s="7"/>
      <c r="G36" s="7"/>
      <c r="H36" s="7"/>
      <c r="I36" s="7"/>
      <c r="J36" s="7"/>
      <c r="K36" s="7"/>
    </row>
    <row r="37" spans="1:11" x14ac:dyDescent="0.25">
      <c r="A37" s="11" t="s">
        <v>11</v>
      </c>
      <c r="B37" s="10">
        <v>0.79513888888888884</v>
      </c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11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s="8" customFormat="1" x14ac:dyDescent="0.25">
      <c r="A39" s="19" t="s">
        <v>0</v>
      </c>
      <c r="B39" s="18" t="s">
        <v>5</v>
      </c>
      <c r="C39" s="18" t="s">
        <v>3</v>
      </c>
      <c r="D39" s="18" t="s">
        <v>7</v>
      </c>
      <c r="E39" s="18" t="s">
        <v>12</v>
      </c>
      <c r="F39" s="18" t="s">
        <v>26</v>
      </c>
      <c r="G39" s="18" t="s">
        <v>28</v>
      </c>
      <c r="H39" s="18" t="s">
        <v>13</v>
      </c>
      <c r="I39" s="18" t="s">
        <v>30</v>
      </c>
      <c r="J39" s="18" t="s">
        <v>15</v>
      </c>
      <c r="K39" s="12" t="s">
        <v>16</v>
      </c>
    </row>
    <row r="40" spans="1:11" ht="15.75" x14ac:dyDescent="0.25">
      <c r="A40" s="13" t="s">
        <v>66</v>
      </c>
      <c r="B40" s="26" t="str">
        <f>VLOOKUP(A40, Boats!A$1:F$144, 2, FALSE)</f>
        <v>Mary Chesnik</v>
      </c>
      <c r="C40" s="26">
        <f>VLOOKUP(A40, Boats!A$1:F$144, 3, FALSE)</f>
        <v>15944</v>
      </c>
      <c r="D40" s="26">
        <f>VLOOKUP(A40, Boats!A$1:F$144, 5, FALSE)</f>
        <v>217</v>
      </c>
      <c r="E40" s="15">
        <v>0.84380787037037042</v>
      </c>
      <c r="F40" s="27"/>
      <c r="G40" s="28">
        <f t="shared" ref="G40:G46" si="7">IF(ISBLANK(E40), "", (E40-B$37) *24*60*60)</f>
        <v>4205.0000000000082</v>
      </c>
      <c r="H40" s="29">
        <f t="shared" ref="H40:H46" si="8">IF(ISBLANK(E40), "", ROUND(B$36*D40, 0))</f>
        <v>931</v>
      </c>
      <c r="I40" s="28">
        <f t="shared" ref="I40:I46" si="9">IF(ISBLANK(E40),"",G40-H40)</f>
        <v>3274.0000000000082</v>
      </c>
      <c r="J40" s="31">
        <f t="shared" ref="J40:J46" si="10">IF(F40="DNF", $E$36+1, IF(F40="DNS", $E$36+1, IF(F40="DSQ", $E$36+1, IF(F40="DNC", $E$35+1, RANK(I40, I$40:I$50, 1)))))</f>
        <v>1</v>
      </c>
      <c r="K40" s="17"/>
    </row>
    <row r="41" spans="1:11" ht="15.75" x14ac:dyDescent="0.25">
      <c r="A41" s="13" t="s">
        <v>74</v>
      </c>
      <c r="B41" s="14" t="str">
        <f>VLOOKUP(A41, Boats!A$1:F$144, 2, FALSE)</f>
        <v>Chris Wysynski</v>
      </c>
      <c r="C41" s="14">
        <f>VLOOKUP(A41, Boats!A$1:F$144, 3, FALSE)</f>
        <v>68</v>
      </c>
      <c r="D41" s="14">
        <f>VLOOKUP(A41, Boats!A$1:F$144, 5, FALSE)</f>
        <v>229</v>
      </c>
      <c r="E41" s="15">
        <v>0.84918981481481481</v>
      </c>
      <c r="F41" s="15"/>
      <c r="G41" s="16">
        <f t="shared" si="7"/>
        <v>4670.0000000000036</v>
      </c>
      <c r="H41" s="14">
        <f t="shared" si="8"/>
        <v>982</v>
      </c>
      <c r="I41" s="16">
        <f t="shared" si="9"/>
        <v>3688.0000000000036</v>
      </c>
      <c r="J41" s="24">
        <f t="shared" si="10"/>
        <v>2</v>
      </c>
      <c r="K41" s="17"/>
    </row>
    <row r="42" spans="1:11" ht="15.75" x14ac:dyDescent="0.25">
      <c r="A42" s="13" t="s">
        <v>124</v>
      </c>
      <c r="B42" s="26" t="str">
        <f>VLOOKUP(A42, Boats!A$1:F$144, 2, FALSE)</f>
        <v>Walter Argent</v>
      </c>
      <c r="C42" s="26">
        <f>VLOOKUP(A42, Boats!A$1:F$144, 3, FALSE)</f>
        <v>15901</v>
      </c>
      <c r="D42" s="26">
        <f>VLOOKUP(A42, Boats!A$1:F$144, 5, FALSE)</f>
        <v>229</v>
      </c>
      <c r="E42" s="15">
        <v>0.84981481481481491</v>
      </c>
      <c r="F42" s="27"/>
      <c r="G42" s="28">
        <f t="shared" si="7"/>
        <v>4724.0000000000127</v>
      </c>
      <c r="H42" s="29">
        <f t="shared" si="8"/>
        <v>982</v>
      </c>
      <c r="I42" s="28">
        <f t="shared" si="9"/>
        <v>3742.0000000000127</v>
      </c>
      <c r="J42" s="31">
        <f t="shared" si="10"/>
        <v>3</v>
      </c>
      <c r="K42" s="20"/>
    </row>
    <row r="43" spans="1:11" ht="15.75" x14ac:dyDescent="0.25">
      <c r="A43" s="13" t="s">
        <v>95</v>
      </c>
      <c r="B43" s="14" t="str">
        <f>VLOOKUP(A43, Boats!A$1:F$144, 2, FALSE)</f>
        <v>Zane Handysides</v>
      </c>
      <c r="C43" s="14">
        <f>VLOOKUP(A43, Boats!A$1:F$144, 3, FALSE)</f>
        <v>5988</v>
      </c>
      <c r="D43" s="14">
        <f>VLOOKUP(A43, Boats!A$1:F$144, 5, FALSE)</f>
        <v>229</v>
      </c>
      <c r="E43" s="15"/>
      <c r="F43" s="15" t="s">
        <v>17</v>
      </c>
      <c r="G43" s="16" t="str">
        <f t="shared" si="7"/>
        <v/>
      </c>
      <c r="H43" s="14" t="str">
        <f t="shared" si="8"/>
        <v/>
      </c>
      <c r="I43" s="16" t="str">
        <f t="shared" si="9"/>
        <v/>
      </c>
      <c r="J43" s="24">
        <f t="shared" si="10"/>
        <v>6</v>
      </c>
      <c r="K43" s="20"/>
    </row>
    <row r="44" spans="1:11" ht="15.75" x14ac:dyDescent="0.25">
      <c r="A44" s="38" t="s">
        <v>80</v>
      </c>
      <c r="B44" s="34" t="str">
        <f>VLOOKUP(A44, Boats!A$1:F$144, 2, FALSE)</f>
        <v>Bernard Wolter</v>
      </c>
      <c r="C44" s="34">
        <f>VLOOKUP(A44, Boats!A$1:F$144, 3, FALSE)</f>
        <v>99</v>
      </c>
      <c r="D44" s="34">
        <f>VLOOKUP(A44, Boats!A$1:F$144, 5, FALSE)</f>
        <v>237</v>
      </c>
      <c r="E44" s="36">
        <v>0.85693287037037036</v>
      </c>
      <c r="F44" s="36"/>
      <c r="G44" s="37">
        <f t="shared" si="7"/>
        <v>5339.0000000000036</v>
      </c>
      <c r="H44" s="35">
        <f t="shared" si="8"/>
        <v>1017</v>
      </c>
      <c r="I44" s="37">
        <f t="shared" si="9"/>
        <v>4322.0000000000036</v>
      </c>
      <c r="J44" s="39">
        <f t="shared" si="10"/>
        <v>4</v>
      </c>
      <c r="K44" s="20"/>
    </row>
    <row r="45" spans="1:11" ht="15.75" x14ac:dyDescent="0.25">
      <c r="A45" s="13" t="s">
        <v>117</v>
      </c>
      <c r="B45" s="14" t="str">
        <f>VLOOKUP(A45, Boats!A$1:F$144, 2, FALSE)</f>
        <v>MJ Hutchinson</v>
      </c>
      <c r="C45" s="14">
        <f>VLOOKUP(A45, Boats!A$1:F$144, 3, FALSE)</f>
        <v>178</v>
      </c>
      <c r="D45" s="14">
        <f>VLOOKUP(A45, Boats!A$1:F$144, 5, FALSE)</f>
        <v>246</v>
      </c>
      <c r="E45" s="15"/>
      <c r="F45" s="15" t="s">
        <v>90</v>
      </c>
      <c r="G45" s="16" t="str">
        <f t="shared" si="7"/>
        <v/>
      </c>
      <c r="H45" s="14" t="str">
        <f t="shared" si="8"/>
        <v/>
      </c>
      <c r="I45" s="16" t="str">
        <f t="shared" si="9"/>
        <v/>
      </c>
      <c r="J45" s="32">
        <f t="shared" si="10"/>
        <v>8</v>
      </c>
      <c r="K45" s="20"/>
    </row>
    <row r="46" spans="1:11" ht="15.75" x14ac:dyDescent="0.25">
      <c r="A46" s="13" t="s">
        <v>68</v>
      </c>
      <c r="B46" s="14"/>
      <c r="C46" s="14"/>
      <c r="D46" s="14"/>
      <c r="E46" s="15"/>
      <c r="F46" s="15" t="s">
        <v>90</v>
      </c>
      <c r="G46" s="16" t="str">
        <f t="shared" si="7"/>
        <v/>
      </c>
      <c r="H46" s="14" t="str">
        <f t="shared" si="8"/>
        <v/>
      </c>
      <c r="I46" s="16" t="str">
        <f t="shared" si="9"/>
        <v/>
      </c>
      <c r="J46" s="24">
        <f t="shared" si="10"/>
        <v>8</v>
      </c>
      <c r="K46" s="20"/>
    </row>
    <row r="47" spans="1:11" ht="15.75" x14ac:dyDescent="0.25">
      <c r="A47" s="13"/>
      <c r="B47" s="14"/>
      <c r="C47" s="14"/>
      <c r="D47" s="14"/>
      <c r="E47" s="15"/>
      <c r="F47" s="15"/>
      <c r="G47" s="16"/>
      <c r="H47" s="14"/>
      <c r="I47" s="16"/>
      <c r="J47" s="24"/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>IF(ISBLANK(E48), "", (E48-B$37) *24*60*60)</f>
        <v/>
      </c>
      <c r="H48" s="14" t="str">
        <f>IF(ISBLANK(E48), "", ROUND(B$36*D48, 0))</f>
        <v/>
      </c>
      <c r="I48" s="16" t="str">
        <f>IF(ISBLANK(E48),"",G48-H48)</f>
        <v/>
      </c>
      <c r="J48" s="24" t="e">
        <f>IF(F48="DNF", $E$36+1, IF(F48="DNS", $E$36+1, IF(F48="DSQ", $E$36+1, IF(F48="DNC", $E$35+1, RANK(I48, I$40:I$50, 1)))))</f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5, FALSE)</f>
        <v>#N/A</v>
      </c>
      <c r="E49" s="15"/>
      <c r="F49" s="15"/>
      <c r="G49" s="16" t="str">
        <f>IF(ISBLANK(E49), "", (E49-B$37) *24*60*60)</f>
        <v/>
      </c>
      <c r="H49" s="14" t="str">
        <f>IF(ISBLANK(E49), "", ROUND(B$36*D49, 0))</f>
        <v/>
      </c>
      <c r="I49" s="16" t="str">
        <f>IF(ISBLANK(E49),"",G49-H49)</f>
        <v/>
      </c>
      <c r="J49" s="24" t="e">
        <f>IF(F49="DNF", $E$36+1, IF(F49="DNS", $E$36+1, IF(F49="DSQ", $E$36+1, IF(F49="DNC", $E$35+1, RANK(I49, I$40:I$50, 1)))))</f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5, FALSE)</f>
        <v>#N/A</v>
      </c>
      <c r="E50" s="15"/>
      <c r="F50" s="15"/>
      <c r="G50" s="16" t="str">
        <f>IF(ISBLANK(E50), "", (E50-B$37) *24*60*60)</f>
        <v/>
      </c>
      <c r="H50" s="14" t="str">
        <f>IF(ISBLANK(E50), "", ROUND(B$36*D50, 0))</f>
        <v/>
      </c>
      <c r="I50" s="16" t="str">
        <f>IF(ISBLANK(E50),"",G50-H50)</f>
        <v/>
      </c>
      <c r="J50" s="24" t="e">
        <f>IF(F50="DNF", $E$36+1, IF(F50="DNS", $E$36+1, IF(F50="DSQ", $E$36+1, IF(F50="DNC", $E$35+1, RANK(I50, I$40:I$50, 1)))))</f>
        <v>#VALUE!</v>
      </c>
      <c r="K50" s="20"/>
    </row>
  </sheetData>
  <sheetProtection insertRows="0" deleteRows="0"/>
  <conditionalFormatting sqref="F10:J13 A29:J32 A26:D28 F26:J28 A45:J50 A40:D44 F40:J44 A16:J18 A10:D13">
    <cfRule type="expression" dxfId="1431" priority="45">
      <formula>NOT(ISBLANK($F10))</formula>
    </cfRule>
    <cfRule type="expression" dxfId="1430" priority="46">
      <formula>$J10=3</formula>
    </cfRule>
    <cfRule type="expression" dxfId="1429" priority="47">
      <formula>$J10=2</formula>
    </cfRule>
    <cfRule type="expression" dxfId="1428" priority="48">
      <formula>$J10=1</formula>
    </cfRule>
  </conditionalFormatting>
  <conditionalFormatting sqref="E11">
    <cfRule type="expression" dxfId="1427" priority="41">
      <formula>NOT(ISBLANK($F11))</formula>
    </cfRule>
    <cfRule type="expression" dxfId="1426" priority="42">
      <formula>$J11=3</formula>
    </cfRule>
    <cfRule type="expression" dxfId="1425" priority="43">
      <formula>$J11=2</formula>
    </cfRule>
    <cfRule type="expression" dxfId="1424" priority="44">
      <formula>$J11=1</formula>
    </cfRule>
  </conditionalFormatting>
  <conditionalFormatting sqref="E10">
    <cfRule type="expression" dxfId="1423" priority="37">
      <formula>NOT(ISBLANK($F10))</formula>
    </cfRule>
    <cfRule type="expression" dxfId="1422" priority="38">
      <formula>$J10=3</formula>
    </cfRule>
    <cfRule type="expression" dxfId="1421" priority="39">
      <formula>$J10=2</formula>
    </cfRule>
    <cfRule type="expression" dxfId="1420" priority="40">
      <formula>$J10=1</formula>
    </cfRule>
  </conditionalFormatting>
  <conditionalFormatting sqref="E12">
    <cfRule type="expression" dxfId="1419" priority="33">
      <formula>NOT(ISBLANK($F12))</formula>
    </cfRule>
    <cfRule type="expression" dxfId="1418" priority="34">
      <formula>$J12=3</formula>
    </cfRule>
    <cfRule type="expression" dxfId="1417" priority="35">
      <formula>$J12=2</formula>
    </cfRule>
    <cfRule type="expression" dxfId="1416" priority="36">
      <formula>$J12=1</formula>
    </cfRule>
  </conditionalFormatting>
  <conditionalFormatting sqref="E13">
    <cfRule type="expression" dxfId="1415" priority="29">
      <formula>NOT(ISBLANK($F13))</formula>
    </cfRule>
    <cfRule type="expression" dxfId="1414" priority="30">
      <formula>$J13=3</formula>
    </cfRule>
    <cfRule type="expression" dxfId="1413" priority="31">
      <formula>$J13=2</formula>
    </cfRule>
    <cfRule type="expression" dxfId="1412" priority="32">
      <formula>$J13=1</formula>
    </cfRule>
  </conditionalFormatting>
  <conditionalFormatting sqref="E26:E27">
    <cfRule type="expression" dxfId="1411" priority="25">
      <formula>NOT(ISBLANK($F26))</formula>
    </cfRule>
    <cfRule type="expression" dxfId="1410" priority="26">
      <formula>$J26=3</formula>
    </cfRule>
    <cfRule type="expression" dxfId="1409" priority="27">
      <formula>$J26=2</formula>
    </cfRule>
    <cfRule type="expression" dxfId="1408" priority="28">
      <formula>$J26=1</formula>
    </cfRule>
  </conditionalFormatting>
  <conditionalFormatting sqref="E28">
    <cfRule type="expression" dxfId="1407" priority="21">
      <formula>NOT(ISBLANK($F28))</formula>
    </cfRule>
    <cfRule type="expression" dxfId="1406" priority="22">
      <formula>$J28=3</formula>
    </cfRule>
    <cfRule type="expression" dxfId="1405" priority="23">
      <formula>$J28=2</formula>
    </cfRule>
    <cfRule type="expression" dxfId="1404" priority="24">
      <formula>$J28=1</formula>
    </cfRule>
  </conditionalFormatting>
  <conditionalFormatting sqref="E43">
    <cfRule type="expression" dxfId="1403" priority="17">
      <formula>NOT(ISBLANK($F43))</formula>
    </cfRule>
    <cfRule type="expression" dxfId="1402" priority="18">
      <formula>$J43=3</formula>
    </cfRule>
    <cfRule type="expression" dxfId="1401" priority="19">
      <formula>$J43=2</formula>
    </cfRule>
    <cfRule type="expression" dxfId="1400" priority="20">
      <formula>$J43=1</formula>
    </cfRule>
  </conditionalFormatting>
  <conditionalFormatting sqref="E41">
    <cfRule type="expression" dxfId="1399" priority="13">
      <formula>NOT(ISBLANK($F41))</formula>
    </cfRule>
    <cfRule type="expression" dxfId="1398" priority="14">
      <formula>$J41=3</formula>
    </cfRule>
    <cfRule type="expression" dxfId="1397" priority="15">
      <formula>$J41=2</formula>
    </cfRule>
    <cfRule type="expression" dxfId="1396" priority="16">
      <formula>$J41=1</formula>
    </cfRule>
  </conditionalFormatting>
  <conditionalFormatting sqref="E40">
    <cfRule type="expression" dxfId="1395" priority="9">
      <formula>NOT(ISBLANK($F40))</formula>
    </cfRule>
    <cfRule type="expression" dxfId="1394" priority="10">
      <formula>$J40=3</formula>
    </cfRule>
    <cfRule type="expression" dxfId="1393" priority="11">
      <formula>$J40=2</formula>
    </cfRule>
    <cfRule type="expression" dxfId="1392" priority="12">
      <formula>$J40=1</formula>
    </cfRule>
  </conditionalFormatting>
  <conditionalFormatting sqref="E42">
    <cfRule type="expression" dxfId="1391" priority="5">
      <formula>NOT(ISBLANK($F42))</formula>
    </cfRule>
    <cfRule type="expression" dxfId="1390" priority="6">
      <formula>$J42=3</formula>
    </cfRule>
    <cfRule type="expression" dxfId="1389" priority="7">
      <formula>$J42=2</formula>
    </cfRule>
    <cfRule type="expression" dxfId="1388" priority="8">
      <formula>$J42=1</formula>
    </cfRule>
  </conditionalFormatting>
  <conditionalFormatting sqref="E44">
    <cfRule type="expression" dxfId="1387" priority="1">
      <formula>NOT(ISBLANK($F44))</formula>
    </cfRule>
    <cfRule type="expression" dxfId="1386" priority="2">
      <formula>$J44=3</formula>
    </cfRule>
    <cfRule type="expression" dxfId="1385" priority="3">
      <formula>$J44=2</formula>
    </cfRule>
    <cfRule type="expression" dxfId="1384" priority="4">
      <formula>$J44=1</formula>
    </cfRule>
  </conditionalFormatting>
  <conditionalFormatting sqref="F14">
    <cfRule type="expression" dxfId="1383" priority="49">
      <formula>NOT(ISBLANK($F14))</formula>
    </cfRule>
    <cfRule type="expression" dxfId="1382" priority="50">
      <formula>$J15=3</formula>
    </cfRule>
    <cfRule type="expression" dxfId="1381" priority="51">
      <formula>$J15=2</formula>
    </cfRule>
    <cfRule type="expression" dxfId="1380" priority="52">
      <formula>$J15=1</formula>
    </cfRule>
  </conditionalFormatting>
  <conditionalFormatting sqref="A15:E15 F14 G15:J15">
    <cfRule type="expression" dxfId="1379" priority="53">
      <formula>NOT(ISBLANK($F13))</formula>
    </cfRule>
    <cfRule type="expression" dxfId="1378" priority="54">
      <formula>$J14=3</formula>
    </cfRule>
    <cfRule type="expression" dxfId="1377" priority="55">
      <formula>$J14=2</formula>
    </cfRule>
    <cfRule type="expression" dxfId="1376" priority="56">
      <formula>$J14=1</formula>
    </cfRule>
  </conditionalFormatting>
  <conditionalFormatting sqref="G14:J14 A14:E14">
    <cfRule type="expression" dxfId="1375" priority="57">
      <formula>NOT(ISBLANK(#REF!))</formula>
    </cfRule>
    <cfRule type="expression" dxfId="1374" priority="58">
      <formula>$J14=3</formula>
    </cfRule>
    <cfRule type="expression" dxfId="1373" priority="59">
      <formula>$J14=2</formula>
    </cfRule>
    <cfRule type="expression" dxfId="1372" priority="60">
      <formula>$J14=1</formula>
    </cfRule>
  </conditionalFormatting>
  <dataValidations count="1">
    <dataValidation type="list" allowBlank="1" showInputMessage="1" showErrorMessage="1" sqref="A10:A18 A40:A50 A26:A32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F40:F50 F10:F14 F16:F18 F26:F32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2"/>
  <sheetViews>
    <sheetView zoomScaleNormal="100" workbookViewId="0">
      <selection activeCell="A10" sqref="A10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25</v>
      </c>
    </row>
    <row r="2" spans="1:11" ht="18.75" x14ac:dyDescent="0.3">
      <c r="A2" s="2" t="s">
        <v>96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 t="s">
        <v>125</v>
      </c>
      <c r="C5" s="7"/>
      <c r="D5" s="11" t="s">
        <v>88</v>
      </c>
      <c r="E5" s="23">
        <f>COUNTA(A10:A20)</f>
        <v>0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/>
      <c r="C6" s="7"/>
      <c r="D6" s="11" t="s">
        <v>89</v>
      </c>
      <c r="E6" s="23">
        <f>E5-COUNTIF(F10:F20, "DNC")</f>
        <v>0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/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ht="15.75" x14ac:dyDescent="0.25">
      <c r="A10" s="13"/>
      <c r="B10" s="14" t="e">
        <f>VLOOKUP(A10, Boats!A$1:F$144, 2, FALSE)</f>
        <v>#N/A</v>
      </c>
      <c r="C10" s="14" t="e">
        <f>VLOOKUP(A10, Boats!A$1:F$144, 3, FALSE)</f>
        <v>#N/A</v>
      </c>
      <c r="D10" s="14" t="e">
        <f>VLOOKUP(A10, Boats!A$1:F$144, 6, FALSE)</f>
        <v>#N/A</v>
      </c>
      <c r="E10" s="15"/>
      <c r="F10" s="15"/>
      <c r="G10" s="16" t="str">
        <f t="shared" ref="G10:G20" si="0">IF(ISBLANK(E10), "", (E10-B$7) *24*60*60)</f>
        <v/>
      </c>
      <c r="H10" s="14" t="str">
        <f t="shared" ref="H10:H20" si="1">IF(ISBLANK(E10), "", ROUND(B$6*D10, 0))</f>
        <v/>
      </c>
      <c r="I10" s="16" t="str">
        <f t="shared" ref="I10:I20" si="2">IF(ISBLANK(E10),"",G10-H10)</f>
        <v/>
      </c>
      <c r="J10" s="22" t="e">
        <f t="shared" ref="J10:J20" si="3">IF(F10="DNF", $E$6+1, IF(F10="DNS", $E$6+1, IF(F10="DSQ", $E$6+1, IF(F10="DNC", $E$5+1, RANK(I10, I$10:I$20, 1)))))</f>
        <v>#VALUE!</v>
      </c>
      <c r="K10" s="17"/>
    </row>
    <row r="11" spans="1:11" ht="15.75" x14ac:dyDescent="0.25">
      <c r="A11" s="25"/>
      <c r="B11" s="26" t="e">
        <f>VLOOKUP(A11, Boats!A$1:F$144, 2, FALSE)</f>
        <v>#N/A</v>
      </c>
      <c r="C11" s="26" t="e">
        <f>VLOOKUP(A11, Boats!A$1:F$144, 3, FALSE)</f>
        <v>#N/A</v>
      </c>
      <c r="D11" s="29" t="e">
        <f>VLOOKUP(A11, Boats!A$1:F$144, 6, FALSE)</f>
        <v>#N/A</v>
      </c>
      <c r="E11" s="27"/>
      <c r="F11" s="27"/>
      <c r="G11" s="28" t="str">
        <f t="shared" si="0"/>
        <v/>
      </c>
      <c r="H11" s="26" t="str">
        <f t="shared" si="1"/>
        <v/>
      </c>
      <c r="I11" s="28" t="str">
        <f t="shared" si="2"/>
        <v/>
      </c>
      <c r="J11" s="29" t="e">
        <f t="shared" si="3"/>
        <v>#VALUE!</v>
      </c>
      <c r="K11" s="17"/>
    </row>
    <row r="12" spans="1:11" ht="15.75" x14ac:dyDescent="0.25">
      <c r="A12" s="13"/>
      <c r="B12" s="14" t="e">
        <f>VLOOKUP(A12, Boats!A$1:F$144, 2, FALSE)</f>
        <v>#N/A</v>
      </c>
      <c r="C12" s="14" t="e">
        <f>VLOOKUP(A12, Boats!A$1:F$144, 3, FALSE)</f>
        <v>#N/A</v>
      </c>
      <c r="D12" s="14" t="e">
        <f>VLOOKUP(A12, Boats!A$1:F$144, 6, FALSE)</f>
        <v>#N/A</v>
      </c>
      <c r="E12" s="15"/>
      <c r="F12" s="15"/>
      <c r="G12" s="16" t="str">
        <f t="shared" si="0"/>
        <v/>
      </c>
      <c r="H12" s="14" t="str">
        <f t="shared" si="1"/>
        <v/>
      </c>
      <c r="I12" s="16" t="str">
        <f t="shared" si="2"/>
        <v/>
      </c>
      <c r="J12" s="14" t="e">
        <f t="shared" si="3"/>
        <v>#VALUE!</v>
      </c>
      <c r="K12" s="20"/>
    </row>
    <row r="13" spans="1:11" ht="15.75" x14ac:dyDescent="0.25">
      <c r="A13" s="13"/>
      <c r="B13" s="14" t="e">
        <f>VLOOKUP(A13, Boats!A$1:F$144, 2, FALSE)</f>
        <v>#N/A</v>
      </c>
      <c r="C13" s="14" t="e">
        <f>VLOOKUP(A13, Boats!A$1:F$144, 3, FALSE)</f>
        <v>#N/A</v>
      </c>
      <c r="D13" s="22" t="e">
        <f>VLOOKUP(A13, Boats!A$1:F$144, 6, FALSE)</f>
        <v>#N/A</v>
      </c>
      <c r="E13" s="15"/>
      <c r="F13" s="15"/>
      <c r="G13" s="16" t="str">
        <f t="shared" si="0"/>
        <v/>
      </c>
      <c r="H13" s="14" t="str">
        <f t="shared" si="1"/>
        <v/>
      </c>
      <c r="I13" s="16" t="str">
        <f t="shared" si="2"/>
        <v/>
      </c>
      <c r="J13" s="22" t="e">
        <f t="shared" si="3"/>
        <v>#VALUE!</v>
      </c>
      <c r="K13" s="20"/>
    </row>
    <row r="14" spans="1:11" ht="15.75" x14ac:dyDescent="0.25">
      <c r="A14" s="13"/>
      <c r="B14" s="14" t="e">
        <f>VLOOKUP(A14, Boats!A$1:F$144, 2, FALSE)</f>
        <v>#N/A</v>
      </c>
      <c r="C14" s="14" t="e">
        <f>VLOOKUP(A14, Boats!A$1:F$144, 3, FALSE)</f>
        <v>#N/A</v>
      </c>
      <c r="D14" s="14" t="e">
        <f>VLOOKUP(A14, Boats!A$1:F$144, 6, FALSE)</f>
        <v>#N/A</v>
      </c>
      <c r="E14" s="15"/>
      <c r="F14" s="15"/>
      <c r="G14" s="16" t="str">
        <f t="shared" si="0"/>
        <v/>
      </c>
      <c r="H14" s="14" t="str">
        <f t="shared" si="1"/>
        <v/>
      </c>
      <c r="I14" s="16" t="str">
        <f t="shared" si="2"/>
        <v/>
      </c>
      <c r="J14" s="14" t="e">
        <f t="shared" si="3"/>
        <v>#VALUE!</v>
      </c>
      <c r="K14" s="20"/>
    </row>
    <row r="15" spans="1:11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1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1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</row>
    <row r="18" spans="1:11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1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1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1" ht="14.25" customHeight="1" x14ac:dyDescent="0.25"/>
    <row r="22" spans="1:11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11" t="s">
        <v>14</v>
      </c>
      <c r="B23" s="9"/>
      <c r="C23" s="7"/>
      <c r="D23" s="11" t="s">
        <v>88</v>
      </c>
      <c r="E23" s="21">
        <f>COUNTA(A28:A35)</f>
        <v>0</v>
      </c>
      <c r="F23" s="7"/>
      <c r="G23" s="7"/>
      <c r="H23" s="7"/>
      <c r="I23" s="7"/>
      <c r="J23" s="7"/>
      <c r="K23" s="7"/>
    </row>
    <row r="24" spans="1:11" x14ac:dyDescent="0.25">
      <c r="A24" s="11" t="s">
        <v>10</v>
      </c>
      <c r="B24" s="6"/>
      <c r="C24" s="7"/>
      <c r="D24" s="11" t="s">
        <v>89</v>
      </c>
      <c r="E24" s="21">
        <f>E23-COUNTIF(F28:F35, "DNC")</f>
        <v>0</v>
      </c>
      <c r="F24" s="7"/>
      <c r="G24" s="7"/>
      <c r="H24" s="7"/>
      <c r="I24" s="7"/>
      <c r="J24" s="7"/>
      <c r="K24" s="7"/>
    </row>
    <row r="25" spans="1:11" x14ac:dyDescent="0.25">
      <c r="A25" s="11" t="s">
        <v>11</v>
      </c>
      <c r="B25" s="10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1" ht="15.75" x14ac:dyDescent="0.25">
      <c r="A28" s="25"/>
      <c r="B28" s="26" t="e">
        <f>VLOOKUP(A28, Boats!A$1:F$144, 2, FALSE)</f>
        <v>#N/A</v>
      </c>
      <c r="C28" s="26" t="e">
        <f>VLOOKUP(A28, Boats!A$1:F$144, 3, FALSE)</f>
        <v>#N/A</v>
      </c>
      <c r="D28" s="29" t="e">
        <f>VLOOKUP(A28, Boats!A$1:F$144, 6, FALSE)</f>
        <v>#N/A</v>
      </c>
      <c r="E28" s="27"/>
      <c r="F28" s="27"/>
      <c r="G28" s="28" t="str">
        <f t="shared" ref="G28:G35" si="4">IF(ISBLANK(E28), "", (E28-B$25) *24*60*60)</f>
        <v/>
      </c>
      <c r="H28" s="29" t="str">
        <f t="shared" ref="H28:H35" si="5">IF(ISBLANK(E28), "", ROUND(B$24*D28, 0))</f>
        <v/>
      </c>
      <c r="I28" s="28" t="str">
        <f t="shared" ref="I28:I35" si="6">IF(ISBLANK(E28),"",G28-H28)</f>
        <v/>
      </c>
      <c r="J28" s="29" t="e">
        <f t="shared" ref="J28:J35" si="7">IF(F28="DNF", $E$24+1, IF(F28="DNS", $E$24+1, IF(F28="DSQ", $E$24+1, IF(F28="DNC", $E$23+1, RANK(I28, I$28:I$35, 1)))))</f>
        <v>#VALUE!</v>
      </c>
      <c r="K28" s="17"/>
    </row>
    <row r="29" spans="1:11" ht="15.75" x14ac:dyDescent="0.25">
      <c r="A29" s="13"/>
      <c r="B29" s="14" t="e">
        <f>VLOOKUP(A29, Boats!A$1:F$144, 2, FALSE)</f>
        <v>#N/A</v>
      </c>
      <c r="C29" s="14" t="e">
        <f>VLOOKUP(A29, Boats!A$1:F$144, 3, FALSE)</f>
        <v>#N/A</v>
      </c>
      <c r="D29" s="14" t="e">
        <f>VLOOKUP(A29, Boats!A$1:F$144, 6, FALSE)</f>
        <v>#N/A</v>
      </c>
      <c r="E29" s="15"/>
      <c r="F29" s="15"/>
      <c r="G29" s="16" t="str">
        <f t="shared" si="4"/>
        <v/>
      </c>
      <c r="H29" s="14" t="str">
        <f t="shared" si="5"/>
        <v/>
      </c>
      <c r="I29" s="16" t="str">
        <f t="shared" si="6"/>
        <v/>
      </c>
      <c r="J29" s="14" t="e">
        <f t="shared" si="7"/>
        <v>#VALUE!</v>
      </c>
      <c r="K29" s="20"/>
    </row>
    <row r="30" spans="1:11" ht="15.75" x14ac:dyDescent="0.25">
      <c r="A30" s="13"/>
      <c r="B30" s="14" t="e">
        <f>VLOOKUP(A30, Boats!A$1:F$144, 2, FALSE)</f>
        <v>#N/A</v>
      </c>
      <c r="C30" s="14" t="e">
        <f>VLOOKUP(A30, Boats!A$1:F$144, 3, FALSE)</f>
        <v>#N/A</v>
      </c>
      <c r="D30" s="14" t="e">
        <f>VLOOKUP(A30, Boats!A$1:F$144, 6, FALSE)</f>
        <v>#N/A</v>
      </c>
      <c r="E30" s="15"/>
      <c r="F30" s="15"/>
      <c r="G30" s="16" t="str">
        <f t="shared" si="4"/>
        <v/>
      </c>
      <c r="H30" s="14" t="str">
        <f t="shared" si="5"/>
        <v/>
      </c>
      <c r="I30" s="16" t="str">
        <f t="shared" si="6"/>
        <v/>
      </c>
      <c r="J30" s="14" t="e">
        <f t="shared" si="7"/>
        <v>#VALUE!</v>
      </c>
      <c r="K30" s="20"/>
    </row>
    <row r="31" spans="1:11" ht="15.75" x14ac:dyDescent="0.25">
      <c r="A31" s="25"/>
      <c r="B31" s="26" t="e">
        <f>VLOOKUP(A31, Boats!A$1:F$144, 2, FALSE)</f>
        <v>#N/A</v>
      </c>
      <c r="C31" s="26" t="e">
        <f>VLOOKUP(A31, Boats!A$1:F$144, 3, FALSE)</f>
        <v>#N/A</v>
      </c>
      <c r="D31" s="29" t="e">
        <f>VLOOKUP(A31, Boats!A$1:F$144, 6, FALSE)</f>
        <v>#N/A</v>
      </c>
      <c r="E31" s="27"/>
      <c r="F31" s="27"/>
      <c r="G31" s="28" t="str">
        <f t="shared" si="4"/>
        <v/>
      </c>
      <c r="H31" s="29" t="str">
        <f t="shared" si="5"/>
        <v/>
      </c>
      <c r="I31" s="28" t="str">
        <f t="shared" si="6"/>
        <v/>
      </c>
      <c r="J31" s="29" t="e">
        <f t="shared" si="7"/>
        <v>#VALUE!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6, FALSE)</f>
        <v>#N/A</v>
      </c>
      <c r="E32" s="15"/>
      <c r="F32" s="15"/>
      <c r="G32" s="16" t="str">
        <f t="shared" si="4"/>
        <v/>
      </c>
      <c r="H32" s="14" t="str">
        <f t="shared" si="5"/>
        <v/>
      </c>
      <c r="I32" s="16" t="str">
        <f t="shared" si="6"/>
        <v/>
      </c>
      <c r="J32" s="14" t="e">
        <f t="shared" si="7"/>
        <v>#VALUE!</v>
      </c>
      <c r="K32" s="20"/>
    </row>
    <row r="33" spans="1:11" ht="15.75" x14ac:dyDescent="0.25">
      <c r="A33" s="25"/>
      <c r="B33" s="26" t="e">
        <f>VLOOKUP(A33, Boats!A$1:F$144, 2, FALSE)</f>
        <v>#N/A</v>
      </c>
      <c r="C33" s="26" t="e">
        <f>VLOOKUP(A33, Boats!A$1:F$144, 3, FALSE)</f>
        <v>#N/A</v>
      </c>
      <c r="D33" s="29" t="e">
        <f>VLOOKUP(A33, Boats!A$1:F$144, 6, FALSE)</f>
        <v>#N/A</v>
      </c>
      <c r="E33" s="27"/>
      <c r="F33" s="27"/>
      <c r="G33" s="28" t="str">
        <f t="shared" si="4"/>
        <v/>
      </c>
      <c r="H33" s="29" t="str">
        <f t="shared" si="5"/>
        <v/>
      </c>
      <c r="I33" s="28" t="str">
        <f t="shared" si="6"/>
        <v/>
      </c>
      <c r="J33" s="29" t="e">
        <f t="shared" si="7"/>
        <v>#VALUE!</v>
      </c>
      <c r="K33" s="20"/>
    </row>
    <row r="34" spans="1:11" ht="15.75" x14ac:dyDescent="0.25">
      <c r="A34" s="13"/>
      <c r="B34" s="14" t="e">
        <f>VLOOKUP(A34, Boats!A$1:F$144, 2, FALSE)</f>
        <v>#N/A</v>
      </c>
      <c r="C34" s="14" t="e">
        <f>VLOOKUP(A34, Boats!A$1:F$144, 3, FALSE)</f>
        <v>#N/A</v>
      </c>
      <c r="D34" s="14" t="e">
        <f>VLOOKUP(A34, Boats!A$1:F$144, 6, FALSE)</f>
        <v>#N/A</v>
      </c>
      <c r="E34" s="15"/>
      <c r="F34" s="15"/>
      <c r="G34" s="16" t="str">
        <f t="shared" si="4"/>
        <v/>
      </c>
      <c r="H34" s="14" t="str">
        <f t="shared" si="5"/>
        <v/>
      </c>
      <c r="I34" s="16" t="str">
        <f t="shared" si="6"/>
        <v/>
      </c>
      <c r="J34" s="14" t="e">
        <f t="shared" si="7"/>
        <v>#VALUE!</v>
      </c>
      <c r="K34" s="20"/>
    </row>
    <row r="35" spans="1:11" ht="15.75" x14ac:dyDescent="0.25">
      <c r="A35" s="13"/>
      <c r="B35" s="14" t="e">
        <f>VLOOKUP(A35, Boats!A$1:F$144, 2, FALSE)</f>
        <v>#N/A</v>
      </c>
      <c r="C35" s="14" t="e">
        <f>VLOOKUP(A35, Boats!A$1:F$144, 3, FALSE)</f>
        <v>#N/A</v>
      </c>
      <c r="D35" s="14" t="e">
        <f>VLOOKUP(A35, Boats!A$1:F$144, 6, FALSE)</f>
        <v>#N/A</v>
      </c>
      <c r="E35" s="15"/>
      <c r="F35" s="15"/>
      <c r="G35" s="16" t="str">
        <f t="shared" si="4"/>
        <v/>
      </c>
      <c r="H35" s="14" t="str">
        <f t="shared" si="5"/>
        <v/>
      </c>
      <c r="I35" s="16" t="str">
        <f t="shared" si="6"/>
        <v/>
      </c>
      <c r="J35" s="14" t="e">
        <f t="shared" si="7"/>
        <v>#VALUE!</v>
      </c>
      <c r="K35" s="20"/>
    </row>
    <row r="37" spans="1:11" ht="18.75" x14ac:dyDescent="0.3">
      <c r="A37" s="4" t="s">
        <v>19</v>
      </c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11" t="s">
        <v>14</v>
      </c>
      <c r="B38" s="9"/>
      <c r="C38" s="7"/>
      <c r="D38" s="11" t="s">
        <v>88</v>
      </c>
      <c r="E38" s="21">
        <f>COUNTA(A43:A52)</f>
        <v>0</v>
      </c>
      <c r="F38" s="7"/>
      <c r="G38" s="7"/>
      <c r="H38" s="7"/>
      <c r="I38" s="7"/>
      <c r="J38" s="7"/>
      <c r="K38" s="7"/>
    </row>
    <row r="39" spans="1:11" x14ac:dyDescent="0.25">
      <c r="A39" s="11" t="s">
        <v>10</v>
      </c>
      <c r="B39" s="6"/>
      <c r="C39" s="7"/>
      <c r="D39" s="11" t="s">
        <v>89</v>
      </c>
      <c r="E39" s="21">
        <f>E38-COUNTIF(F43:F52, "DNC")</f>
        <v>0</v>
      </c>
      <c r="F39" s="7"/>
      <c r="G39" s="7"/>
      <c r="H39" s="7"/>
      <c r="I39" s="7"/>
      <c r="J39" s="7"/>
      <c r="K39" s="7"/>
    </row>
    <row r="40" spans="1:11" x14ac:dyDescent="0.25">
      <c r="A40" s="11" t="s">
        <v>11</v>
      </c>
      <c r="B40" s="10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1" ht="15.75" x14ac:dyDescent="0.25">
      <c r="A43" s="13"/>
      <c r="B43" s="14" t="e">
        <f>VLOOKUP(A43, Boats!A$1:F$144, 2, FALSE)</f>
        <v>#N/A</v>
      </c>
      <c r="C43" s="14" t="e">
        <f>VLOOKUP(A43, Boats!A$1:F$144, 3, FALSE)</f>
        <v>#N/A</v>
      </c>
      <c r="D43" s="14" t="e">
        <f>VLOOKUP(A43, Boats!A$1:F$144, 6, FALSE)</f>
        <v>#N/A</v>
      </c>
      <c r="E43" s="15"/>
      <c r="F43" s="15"/>
      <c r="G43" s="16" t="str">
        <f t="shared" ref="G43:G52" si="8">IF(ISBLANK(E43), "", (E43-B$40) *24*60*60)</f>
        <v/>
      </c>
      <c r="H43" s="14" t="str">
        <f t="shared" ref="H43:H52" si="9">IF(ISBLANK(E43), "", ROUND(B$39*D43, 0))</f>
        <v/>
      </c>
      <c r="I43" s="16" t="str">
        <f t="shared" ref="I43:I52" si="10">IF(ISBLANK(E43),"",G43-H43)</f>
        <v/>
      </c>
      <c r="J43" s="14" t="e">
        <f t="shared" ref="J43:J52" si="11">IF(F43="DNF", $E$39+1, IF(F43="DNS", $E$39+1, IF(F43="DSQ", $E$39+1, IF(F43="DNC", $E$38+1, RANK(I43, I$43:I$52, 1)))))</f>
        <v>#VALUE!</v>
      </c>
      <c r="K43" s="17"/>
    </row>
    <row r="44" spans="1:11" ht="15.75" x14ac:dyDescent="0.25">
      <c r="A44" s="13"/>
      <c r="B44" s="14" t="e">
        <f>VLOOKUP(A44, Boats!A$1:F$144, 2, FALSE)</f>
        <v>#N/A</v>
      </c>
      <c r="C44" s="14" t="e">
        <f>VLOOKUP(A44, Boats!A$1:F$144, 3, FALSE)</f>
        <v>#N/A</v>
      </c>
      <c r="D44" s="14" t="e">
        <f>VLOOKUP(A44, Boats!A$1:F$144, 6, FALSE)</f>
        <v>#N/A</v>
      </c>
      <c r="E44" s="15"/>
      <c r="F44" s="15"/>
      <c r="G44" s="16" t="str">
        <f t="shared" si="8"/>
        <v/>
      </c>
      <c r="H44" s="14" t="str">
        <f t="shared" si="9"/>
        <v/>
      </c>
      <c r="I44" s="16" t="str">
        <f t="shared" si="10"/>
        <v/>
      </c>
      <c r="J44" s="14" t="e">
        <f t="shared" si="11"/>
        <v>#VALUE!</v>
      </c>
      <c r="K44" s="17"/>
    </row>
    <row r="45" spans="1:11" ht="15.75" x14ac:dyDescent="0.25">
      <c r="A45" s="13"/>
      <c r="B45" s="14" t="e">
        <f>VLOOKUP(A45, Boats!A$1:F$144, 2, FALSE)</f>
        <v>#N/A</v>
      </c>
      <c r="C45" s="14" t="e">
        <f>VLOOKUP(A45, Boats!A$1:F$144, 3, FALSE)</f>
        <v>#N/A</v>
      </c>
      <c r="D45" s="14" t="e">
        <f>VLOOKUP(A45, Boats!A$1:F$144, 6, FALSE)</f>
        <v>#N/A</v>
      </c>
      <c r="E45" s="15"/>
      <c r="F45" s="15"/>
      <c r="G45" s="16" t="str">
        <f t="shared" si="8"/>
        <v/>
      </c>
      <c r="H45" s="14" t="str">
        <f t="shared" si="9"/>
        <v/>
      </c>
      <c r="I45" s="16" t="str">
        <f t="shared" si="10"/>
        <v/>
      </c>
      <c r="J45" s="14" t="e">
        <f t="shared" si="11"/>
        <v>#VALUE!</v>
      </c>
      <c r="K45" s="20"/>
    </row>
    <row r="46" spans="1:11" ht="15.75" x14ac:dyDescent="0.25">
      <c r="A46" s="13"/>
      <c r="B46" s="14" t="e">
        <f>VLOOKUP(A46, Boats!A$1:F$144, 2, FALSE)</f>
        <v>#N/A</v>
      </c>
      <c r="C46" s="14" t="e">
        <f>VLOOKUP(A46, Boats!A$1:F$144, 3, FALSE)</f>
        <v>#N/A</v>
      </c>
      <c r="D46" s="14" t="e">
        <f>VLOOKUP(A46, Boats!A$1:F$144, 6, FALSE)</f>
        <v>#N/A</v>
      </c>
      <c r="E46" s="15"/>
      <c r="F46" s="15"/>
      <c r="G46" s="16" t="str">
        <f t="shared" si="8"/>
        <v/>
      </c>
      <c r="H46" s="14" t="str">
        <f t="shared" si="9"/>
        <v/>
      </c>
      <c r="I46" s="16" t="str">
        <f t="shared" si="10"/>
        <v/>
      </c>
      <c r="J46" s="14" t="e">
        <f t="shared" si="11"/>
        <v>#VALUE!</v>
      </c>
      <c r="K46" s="20"/>
    </row>
    <row r="47" spans="1:11" ht="15.75" x14ac:dyDescent="0.25">
      <c r="A47" s="13"/>
      <c r="B47" s="14" t="e">
        <f>VLOOKUP(A47, Boats!A$1:F$144, 2, FALSE)</f>
        <v>#N/A</v>
      </c>
      <c r="C47" s="14" t="e">
        <f>VLOOKUP(A47, Boats!A$1:F$144, 3, FALSE)</f>
        <v>#N/A</v>
      </c>
      <c r="D47" s="14" t="e">
        <f>VLOOKUP(A47, Boats!A$1:F$144, 6, FALSE)</f>
        <v>#N/A</v>
      </c>
      <c r="E47" s="15"/>
      <c r="F47" s="15"/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 t="e">
        <f t="shared" si="11"/>
        <v>#VALUE!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6,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6,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14" t="e">
        <f t="shared" si="11"/>
        <v>#VALUE!</v>
      </c>
      <c r="K52" s="20"/>
    </row>
  </sheetData>
  <sheetProtection insertRows="0" deleteRows="0"/>
  <conditionalFormatting sqref="A10:J20 A28:J35">
    <cfRule type="expression" dxfId="2919" priority="5">
      <formula>NOT(ISBLANK($F10))</formula>
    </cfRule>
    <cfRule type="expression" dxfId="2918" priority="6">
      <formula>$J10=3</formula>
    </cfRule>
    <cfRule type="expression" dxfId="2917" priority="7">
      <formula>$J10=2</formula>
    </cfRule>
    <cfRule type="expression" dxfId="2916" priority="8">
      <formula>$J10=1</formula>
    </cfRule>
  </conditionalFormatting>
  <conditionalFormatting sqref="A43:J52">
    <cfRule type="expression" dxfId="2915" priority="1">
      <formula>NOT(ISBLANK($F43))</formula>
    </cfRule>
    <cfRule type="expression" dxfId="2914" priority="2">
      <formula>$J43=3</formula>
    </cfRule>
    <cfRule type="expression" dxfId="2913" priority="3">
      <formula>$J43=2</formula>
    </cfRule>
    <cfRule type="expression" dxfId="2912" priority="4">
      <formula>$J43=1</formula>
    </cfRule>
  </conditionalFormatting>
  <dataValidations count="1">
    <dataValidation type="list" allowBlank="1" showInputMessage="1" showErrorMessage="1" sqref="A43:A52 A10:A20 A28:A35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B1:B2</xm:sqref>
        </x14:dataValidation>
        <x14:dataValidation type="list" allowBlank="1" showInputMessage="1" showErrorMessage="1">
          <x14:formula1>
            <xm:f>Misc!$A$9:$A$13</xm:f>
          </x14:formula1>
          <xm:sqref>F43:F52 F10:F20 F28:F35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0"/>
  <sheetViews>
    <sheetView topLeftCell="A30" zoomScale="89" zoomScaleNormal="89" workbookViewId="0">
      <selection activeCell="A42" sqref="A42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COUNTA(A10:A18)+COUNTA(Table43410192531376467708291[Boat Name])+COUNTA(Table434711202632386568718392[Boat Name])</f>
        <v>14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 t="s">
        <v>175</v>
      </c>
      <c r="C5" s="7"/>
      <c r="D5" s="11" t="s">
        <v>88</v>
      </c>
      <c r="E5" s="23">
        <f>COUNTA(A10:A18)</f>
        <v>3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/>
      <c r="C6" s="7"/>
      <c r="D6" s="11" t="s">
        <v>89</v>
      </c>
      <c r="E6" s="23">
        <f>E5-COUNTIF(F10:F18, "DNC")</f>
        <v>3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/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108</v>
      </c>
      <c r="B10" s="26" t="str">
        <f>VLOOKUP(A10, Boats!A$1:F$144, 2, FALSE)</f>
        <v>Lintunen/Naysmith</v>
      </c>
      <c r="C10" s="26">
        <f>VLOOKUP(A10, Boats!A$1:F$144, 3, FALSE)</f>
        <v>67875</v>
      </c>
      <c r="D10" s="26">
        <f>VLOOKUP(A10, Boats!A$1:F$144, 5, FALSE)</f>
        <v>112</v>
      </c>
      <c r="E10" s="15"/>
      <c r="F10" s="27"/>
      <c r="G10" s="28" t="str">
        <f t="shared" ref="G10:G18" si="0">IF(ISBLANK(E10), "", (E10-B$7) *24*60*60)</f>
        <v/>
      </c>
      <c r="H10" s="26" t="str">
        <f t="shared" ref="H10:H18" si="1">IF(ISBLANK(E10), "", ROUND(B$6*D10, 0))</f>
        <v/>
      </c>
      <c r="I10" s="28" t="str">
        <f t="shared" ref="I10:I18" si="2">IF(ISBLANK(E10),"",G10-H10)</f>
        <v/>
      </c>
      <c r="J10" s="29" t="e">
        <f>IF(F10="DNF", $E$6+1, IF(F10="DNS", $E$6+1, IF(F10="DSQ", $E$6+1, IF(F10="DNC", $E$5+1, RANK(I10, I$10:I$18, 1)))))</f>
        <v>#VALUE!</v>
      </c>
      <c r="K10" s="18"/>
    </row>
    <row r="11" spans="1:11" s="8" customFormat="1" ht="15.75" x14ac:dyDescent="0.25">
      <c r="A11" s="13" t="s">
        <v>39</v>
      </c>
      <c r="B11" s="26" t="str">
        <f>VLOOKUP(A11, Boats!A$1:F$144, 2, FALSE)</f>
        <v>Andy Kozieradzki</v>
      </c>
      <c r="C11" s="26">
        <f>VLOOKUP(A11, Boats!A$1:F$144, 3, FALSE)</f>
        <v>30578</v>
      </c>
      <c r="D11" s="26">
        <f>VLOOKUP(A11, Boats!A$1:F$144, 5, FALSE)</f>
        <v>133</v>
      </c>
      <c r="E11" s="15"/>
      <c r="F11" s="27"/>
      <c r="G11" s="28" t="str">
        <f t="shared" si="0"/>
        <v/>
      </c>
      <c r="H11" s="26" t="str">
        <f t="shared" si="1"/>
        <v/>
      </c>
      <c r="I11" s="28" t="str">
        <f t="shared" si="2"/>
        <v/>
      </c>
      <c r="J11" s="29" t="e">
        <f>IF(F11="DNF", $E$6+1, IF(F11="DNS", $E$6+1, IF(F11="DSQ", $E$6+1, IF(F11="DNC", $E$5+1, RANK(I11, I$10:I$18, 1)))))</f>
        <v>#VALUE!</v>
      </c>
      <c r="K11" s="18"/>
    </row>
    <row r="12" spans="1:11" s="8" customFormat="1" ht="15.75" x14ac:dyDescent="0.25">
      <c r="A12" s="13" t="s">
        <v>114</v>
      </c>
      <c r="B12" s="26" t="str">
        <f>VLOOKUP(A12, Boats!A$1:F$144, 2, FALSE)</f>
        <v>Scott Pillon</v>
      </c>
      <c r="C12" s="26">
        <f>VLOOKUP(A12, Boats!A$1:F$144, 3, FALSE)</f>
        <v>911</v>
      </c>
      <c r="D12" s="26">
        <f>VLOOKUP(A12, Boats!A$1:F$144, 5, FALSE)</f>
        <v>115</v>
      </c>
      <c r="E12" s="15"/>
      <c r="F12" s="27"/>
      <c r="G12" s="28" t="str">
        <f t="shared" si="0"/>
        <v/>
      </c>
      <c r="H12" s="26" t="str">
        <f t="shared" si="1"/>
        <v/>
      </c>
      <c r="I12" s="28" t="str">
        <f t="shared" si="2"/>
        <v/>
      </c>
      <c r="J12" s="29" t="e">
        <f>IF(F12="DNF", $E$6+1, IF(F12="DNS", $E$6+1, IF(F12="DSQ", $E$6+1, IF(F12="DNC", $E$5+1, RANK(I12, I$10:I$18, 1)))))</f>
        <v>#VALUE!</v>
      </c>
      <c r="K12" s="18"/>
    </row>
    <row r="13" spans="1:11" s="8" customFormat="1" ht="15.75" x14ac:dyDescent="0.25">
      <c r="A13" s="13"/>
      <c r="B13" s="26"/>
      <c r="C13" s="26"/>
      <c r="D13" s="26"/>
      <c r="E13" s="15"/>
      <c r="F13" s="27"/>
      <c r="G13" s="28" t="str">
        <f t="shared" si="0"/>
        <v/>
      </c>
      <c r="H13" s="26" t="str">
        <f t="shared" si="1"/>
        <v/>
      </c>
      <c r="I13" s="28" t="str">
        <f t="shared" si="2"/>
        <v/>
      </c>
      <c r="J13" s="33" t="e">
        <f>IF(F13="DNF", $E$6+1, IF(F13="DNS", $E$6+1, IF(F13="DSQ", $E$6+1, IF(F13="DNC", $E$5+1, RANK(I13, I$10:I$18, 1)))))</f>
        <v>#VALUE!</v>
      </c>
      <c r="K13" s="18"/>
    </row>
    <row r="14" spans="1:11" ht="15.75" x14ac:dyDescent="0.25">
      <c r="A14" s="25"/>
      <c r="B14" s="26"/>
      <c r="C14" s="26"/>
      <c r="D14" s="26"/>
      <c r="E14" s="27"/>
      <c r="F14" s="49"/>
      <c r="G14" s="28" t="str">
        <f t="shared" si="0"/>
        <v/>
      </c>
      <c r="H14" s="26" t="str">
        <f t="shared" si="1"/>
        <v/>
      </c>
      <c r="I14" s="28" t="str">
        <f t="shared" si="2"/>
        <v/>
      </c>
      <c r="J14" s="33" t="e">
        <f>IF(F13="DNF", $E$6+1, IF(F13="DNS", $E$6+1, IF(F13="DSQ", $E$6+1, IF(F13="DNC", $E$5+1, RANK(I14, I$10:I$18, 1)))))</f>
        <v>#VALUE!</v>
      </c>
      <c r="K14" s="20"/>
    </row>
    <row r="15" spans="1:11" ht="15.75" x14ac:dyDescent="0.25">
      <c r="A15" s="13"/>
      <c r="B15" s="26"/>
      <c r="C15" s="26"/>
      <c r="D15" s="26"/>
      <c r="E15" s="15"/>
      <c r="F15" s="15"/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29" t="e">
        <f>IF(#REF!="DNF", $E$6+1, IF(#REF!="DNS", $E$6+1, IF(#REF!="DSQ", $E$6+1, IF(#REF!="DNC", $E$5+1, RANK(I15, I$10:I$18, 1)))))</f>
        <v>#REF!</v>
      </c>
      <c r="K15" s="20"/>
    </row>
    <row r="16" spans="1:11" ht="15.75" x14ac:dyDescent="0.25">
      <c r="A16" s="13"/>
      <c r="B16" s="14"/>
      <c r="C16" s="14"/>
      <c r="D16" s="14"/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>IF(F16="DNF", $E$6+1, IF(F16="DNS", $E$6+1, IF(F16="DSQ", $E$6+1, IF(F16="DNC", $E$5+1, RANK(I16, I$10:I$18, 1)))))</f>
        <v>#VALUE!</v>
      </c>
      <c r="K16" s="20"/>
    </row>
    <row r="17" spans="1:11" ht="15.75" x14ac:dyDescent="0.25">
      <c r="A17" s="38"/>
      <c r="B17" s="14"/>
      <c r="C17" s="14"/>
      <c r="D17" s="14"/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>IF(F17="DNF", $E$6+1, IF(F17="DNS", $E$6+1, IF(F17="DSQ", $E$6+1, IF(F17="DNC", $E$5+1, RANK(I17, I$10:I$18, 1)))))</f>
        <v>#VALUE!</v>
      </c>
      <c r="K17" s="20"/>
    </row>
    <row r="18" spans="1:11" ht="15.75" x14ac:dyDescent="0.25">
      <c r="A18" s="13"/>
      <c r="B18" s="14"/>
      <c r="C18" s="14"/>
      <c r="D18" s="14"/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>IF(F18="DNF", $E$6+1, IF(F18="DNS", $E$6+1, IF(F18="DSQ", $E$6+1, IF(F18="DNC", $E$5+1, RANK(I18, I$10:I$18, 1)))))</f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9" t="s">
        <v>175</v>
      </c>
      <c r="C21" s="7"/>
      <c r="D21" s="11" t="s">
        <v>88</v>
      </c>
      <c r="E21" s="21">
        <f>COUNTA(A26:A32)</f>
        <v>4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/>
      <c r="C22" s="7"/>
      <c r="D22" s="11" t="s">
        <v>89</v>
      </c>
      <c r="E22" s="21">
        <f>E21-COUNTIF(F26:F32, "DNC")</f>
        <v>4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 t="s">
        <v>143</v>
      </c>
      <c r="B26" s="26" t="str">
        <f>VLOOKUP(A26, Boats!A$1:F$144, 2, FALSE)</f>
        <v>Andrea Hill</v>
      </c>
      <c r="C26" s="26">
        <f>VLOOKUP(A26, Boats!A$1:F$144, 3, FALSE)</f>
        <v>533</v>
      </c>
      <c r="D26" s="26">
        <f>VLOOKUP(A26, Boats!A$1:F$144, 5, FALSE)</f>
        <v>173</v>
      </c>
      <c r="E26" s="15"/>
      <c r="F26" s="27"/>
      <c r="G26" s="28" t="str">
        <f t="shared" ref="G26:G32" si="3">IF(ISBLANK(E26), "", (E26-B$23) *24*60*60)</f>
        <v/>
      </c>
      <c r="H26" s="29" t="str">
        <f t="shared" ref="H26:H32" si="4">IF(ISBLANK(E26), "", ROUND(B$22*D26, 0))</f>
        <v/>
      </c>
      <c r="I26" s="28" t="str">
        <f t="shared" ref="I26:I32" si="5">IF(ISBLANK(E26),"",G26-H26)</f>
        <v/>
      </c>
      <c r="J26" s="29" t="e">
        <f t="shared" ref="J26:J32" si="6">IF(F26="DNF", $E$22+1, IF(F26="DNS", $E$22+1, IF(F26="DSQ", $E$22+1, IF(F26="DNC", $E$21+1, RANK(I26, I$26:I$32, 1)))))</f>
        <v>#VALUE!</v>
      </c>
      <c r="K26" s="20"/>
    </row>
    <row r="27" spans="1:11" ht="15.75" x14ac:dyDescent="0.25">
      <c r="A27" s="13" t="s">
        <v>133</v>
      </c>
      <c r="B27" s="26" t="str">
        <f>VLOOKUP(A27, Boats!A$1:F$144, 2, FALSE)</f>
        <v>Jason Allson</v>
      </c>
      <c r="C27" s="26">
        <f>VLOOKUP(A27, Boats!A$1:F$144, 3, FALSE)</f>
        <v>370</v>
      </c>
      <c r="D27" s="26">
        <f>VLOOKUP(A27, Boats!A$1:F$144, 5, FALSE)</f>
        <v>163</v>
      </c>
      <c r="E27" s="15"/>
      <c r="F27" s="27"/>
      <c r="G27" s="28" t="str">
        <f t="shared" si="3"/>
        <v/>
      </c>
      <c r="H27" s="29" t="str">
        <f t="shared" si="4"/>
        <v/>
      </c>
      <c r="I27" s="28" t="str">
        <f t="shared" si="5"/>
        <v/>
      </c>
      <c r="J27" s="29" t="e">
        <f t="shared" si="6"/>
        <v>#VALUE!</v>
      </c>
      <c r="K27" s="20"/>
    </row>
    <row r="28" spans="1:11" ht="15.75" x14ac:dyDescent="0.25">
      <c r="A28" s="13" t="s">
        <v>64</v>
      </c>
      <c r="B28" s="26" t="str">
        <f>VLOOKUP(A28, Boats!A$1:F$144, 2, FALSE)</f>
        <v>John Amyot</v>
      </c>
      <c r="C28" s="26">
        <f>VLOOKUP(A28, Boats!A$1:F$144, 3, FALSE)</f>
        <v>50</v>
      </c>
      <c r="D28" s="26">
        <f>VLOOKUP(A28, Boats!A$1:F$144, 5, FALSE)</f>
        <v>205</v>
      </c>
      <c r="E28" s="15"/>
      <c r="F28" s="15"/>
      <c r="G28" s="28" t="str">
        <f t="shared" si="3"/>
        <v/>
      </c>
      <c r="H28" s="29" t="str">
        <f t="shared" si="4"/>
        <v/>
      </c>
      <c r="I28" s="28" t="str">
        <f t="shared" si="5"/>
        <v/>
      </c>
      <c r="J28" s="29" t="e">
        <f t="shared" si="6"/>
        <v>#VALUE!</v>
      </c>
      <c r="K28" s="20"/>
    </row>
    <row r="29" spans="1:11" ht="15.75" x14ac:dyDescent="0.25">
      <c r="A29" s="13" t="s">
        <v>91</v>
      </c>
      <c r="B29" s="26" t="str">
        <f>VLOOKUP(A29, Boats!A$1:F$144, 2, FALSE)</f>
        <v>Lothar Bauer</v>
      </c>
      <c r="C29" s="26">
        <f>VLOOKUP(A29, Boats!A$1:F$144, 3, FALSE)</f>
        <v>543</v>
      </c>
      <c r="D29" s="26">
        <f>VLOOKUP(A29, Boats!A$1:F$144, 5, FALSE)</f>
        <v>211</v>
      </c>
      <c r="E29" s="27"/>
      <c r="F29" s="15"/>
      <c r="G29" s="28" t="str">
        <f t="shared" si="3"/>
        <v/>
      </c>
      <c r="H29" s="29" t="str">
        <f t="shared" si="4"/>
        <v/>
      </c>
      <c r="I29" s="28" t="str">
        <f t="shared" si="5"/>
        <v/>
      </c>
      <c r="J29" s="29" t="e">
        <f t="shared" si="6"/>
        <v>#VALUE!</v>
      </c>
      <c r="K29" s="20"/>
    </row>
    <row r="30" spans="1:11" ht="15.75" x14ac:dyDescent="0.25">
      <c r="A30" s="13"/>
      <c r="B30" s="14" t="e">
        <f>VLOOKUP(A30, Boats!A$1:F$144, 2, FALSE)</f>
        <v>#N/A</v>
      </c>
      <c r="C30" s="14" t="e">
        <f>VLOOKUP(A30, Boats!A$1:F$144, 3, FALSE)</f>
        <v>#N/A</v>
      </c>
      <c r="D30" s="14" t="e">
        <f>VLOOKUP(A30, Boats!A$1:F$144, 5, FALSE)</f>
        <v>#N/A</v>
      </c>
      <c r="E30" s="15"/>
      <c r="F30" s="15"/>
      <c r="G30" s="16" t="str">
        <f t="shared" si="3"/>
        <v/>
      </c>
      <c r="H30" s="14" t="str">
        <f t="shared" si="4"/>
        <v/>
      </c>
      <c r="I30" s="16" t="str">
        <f t="shared" si="5"/>
        <v/>
      </c>
      <c r="J30" s="14" t="e">
        <f t="shared" si="6"/>
        <v>#VALUE!</v>
      </c>
      <c r="K30" s="20"/>
    </row>
    <row r="31" spans="1:11" ht="15.75" x14ac:dyDescent="0.25">
      <c r="A31" s="25"/>
      <c r="B31" s="26" t="e">
        <f>VLOOKUP(A31, Boats!A$1:F$144, 2, FALSE)</f>
        <v>#N/A</v>
      </c>
      <c r="C31" s="26" t="e">
        <f>VLOOKUP(A31, Boats!A$1:F$144, 3, FALSE)</f>
        <v>#N/A</v>
      </c>
      <c r="D31" s="26" t="e">
        <f>VLOOKUP(A31, Boats!A$1:F$144, 5, FALSE)</f>
        <v>#N/A</v>
      </c>
      <c r="E31" s="27"/>
      <c r="F31" s="27"/>
      <c r="G31" s="28" t="str">
        <f t="shared" si="3"/>
        <v/>
      </c>
      <c r="H31" s="29" t="str">
        <f t="shared" si="4"/>
        <v/>
      </c>
      <c r="I31" s="28" t="str">
        <f t="shared" si="5"/>
        <v/>
      </c>
      <c r="J31" s="29" t="e">
        <f t="shared" si="6"/>
        <v>#VALUE!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3"/>
        <v/>
      </c>
      <c r="H32" s="14" t="str">
        <f t="shared" si="4"/>
        <v/>
      </c>
      <c r="I32" s="16" t="str">
        <f t="shared" si="5"/>
        <v/>
      </c>
      <c r="J32" s="14" t="e">
        <f t="shared" si="6"/>
        <v>#VALUE!</v>
      </c>
      <c r="K32" s="20"/>
    </row>
    <row r="34" spans="1:11" ht="18.75" x14ac:dyDescent="0.3">
      <c r="A34" s="4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11"/>
      <c r="B35" s="9" t="s">
        <v>175</v>
      </c>
      <c r="C35" s="7"/>
      <c r="D35" s="11" t="s">
        <v>88</v>
      </c>
      <c r="E35" s="21">
        <f>COUNTA(A40:A50)</f>
        <v>7</v>
      </c>
      <c r="F35" s="7"/>
      <c r="G35" s="7"/>
      <c r="H35" s="7"/>
      <c r="I35" s="7"/>
      <c r="J35" s="7"/>
      <c r="K35" s="7"/>
    </row>
    <row r="36" spans="1:11" x14ac:dyDescent="0.25">
      <c r="A36" s="11" t="s">
        <v>10</v>
      </c>
      <c r="B36" s="50"/>
      <c r="C36" s="7"/>
      <c r="D36" s="11" t="s">
        <v>89</v>
      </c>
      <c r="E36" s="21">
        <f>E35-COUNTIF(F40:F50, "DNC")</f>
        <v>7</v>
      </c>
      <c r="F36" s="7"/>
      <c r="G36" s="7"/>
      <c r="H36" s="7"/>
      <c r="I36" s="7"/>
      <c r="J36" s="7"/>
      <c r="K36" s="7"/>
    </row>
    <row r="37" spans="1:11" x14ac:dyDescent="0.25">
      <c r="A37" s="11" t="s">
        <v>11</v>
      </c>
      <c r="B37" s="10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11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s="8" customFormat="1" x14ac:dyDescent="0.25">
      <c r="A39" s="19" t="s">
        <v>0</v>
      </c>
      <c r="B39" s="18" t="s">
        <v>5</v>
      </c>
      <c r="C39" s="18" t="s">
        <v>3</v>
      </c>
      <c r="D39" s="18" t="s">
        <v>7</v>
      </c>
      <c r="E39" s="18" t="s">
        <v>12</v>
      </c>
      <c r="F39" s="18" t="s">
        <v>26</v>
      </c>
      <c r="G39" s="18" t="s">
        <v>28</v>
      </c>
      <c r="H39" s="18" t="s">
        <v>13</v>
      </c>
      <c r="I39" s="18" t="s">
        <v>30</v>
      </c>
      <c r="J39" s="18" t="s">
        <v>15</v>
      </c>
      <c r="K39" s="12" t="s">
        <v>16</v>
      </c>
    </row>
    <row r="40" spans="1:11" ht="15.75" x14ac:dyDescent="0.25">
      <c r="A40" s="13" t="s">
        <v>66</v>
      </c>
      <c r="B40" s="26" t="str">
        <f>VLOOKUP(A40, Boats!A$1:F$144, 2, FALSE)</f>
        <v>Mary Chesnik</v>
      </c>
      <c r="C40" s="26">
        <f>VLOOKUP(A40, Boats!A$1:F$144, 3, FALSE)</f>
        <v>15944</v>
      </c>
      <c r="D40" s="26">
        <f>VLOOKUP(A40, Boats!A$1:F$144, 5, FALSE)</f>
        <v>217</v>
      </c>
      <c r="E40" s="15"/>
      <c r="F40" s="27"/>
      <c r="G40" s="28" t="str">
        <f t="shared" ref="G40:G46" si="7">IF(ISBLANK(E40), "", (E40-B$37) *24*60*60)</f>
        <v/>
      </c>
      <c r="H40" s="29" t="str">
        <f t="shared" ref="H40:H46" si="8">IF(ISBLANK(E40), "", ROUND(B$36*D40, 0))</f>
        <v/>
      </c>
      <c r="I40" s="28" t="str">
        <f t="shared" ref="I40:I46" si="9">IF(ISBLANK(E40),"",G40-H40)</f>
        <v/>
      </c>
      <c r="J40" s="31" t="e">
        <f t="shared" ref="J40:J46" si="10">IF(F40="DNF", $E$36+1, IF(F40="DNS", $E$36+1, IF(F40="DSQ", $E$36+1, IF(F40="DNC", $E$35+1, RANK(I40, I$40:I$50, 1)))))</f>
        <v>#VALUE!</v>
      </c>
      <c r="K40" s="17"/>
    </row>
    <row r="41" spans="1:11" ht="15.75" x14ac:dyDescent="0.25">
      <c r="A41" s="13" t="s">
        <v>74</v>
      </c>
      <c r="B41" s="14" t="str">
        <f>VLOOKUP(A41, Boats!A$1:F$144, 2, FALSE)</f>
        <v>Chris Wysynski</v>
      </c>
      <c r="C41" s="14">
        <f>VLOOKUP(A41, Boats!A$1:F$144, 3, FALSE)</f>
        <v>68</v>
      </c>
      <c r="D41" s="14">
        <f>VLOOKUP(A41, Boats!A$1:F$144, 5, FALSE)</f>
        <v>229</v>
      </c>
      <c r="E41" s="15"/>
      <c r="F41" s="15"/>
      <c r="G41" s="16" t="str">
        <f t="shared" si="7"/>
        <v/>
      </c>
      <c r="H41" s="14" t="str">
        <f t="shared" si="8"/>
        <v/>
      </c>
      <c r="I41" s="16" t="str">
        <f t="shared" si="9"/>
        <v/>
      </c>
      <c r="J41" s="24" t="e">
        <f t="shared" si="10"/>
        <v>#VALUE!</v>
      </c>
      <c r="K41" s="17"/>
    </row>
    <row r="42" spans="1:11" ht="15.75" x14ac:dyDescent="0.25">
      <c r="A42" s="13" t="s">
        <v>124</v>
      </c>
      <c r="B42" s="26" t="str">
        <f>VLOOKUP(A42, Boats!A$1:F$144, 2, FALSE)</f>
        <v>Walter Argent</v>
      </c>
      <c r="C42" s="26">
        <f>VLOOKUP(A42, Boats!A$1:F$144, 3, FALSE)</f>
        <v>15901</v>
      </c>
      <c r="D42" s="26">
        <f>VLOOKUP(A42, Boats!A$1:F$144, 5, FALSE)</f>
        <v>229</v>
      </c>
      <c r="E42" s="15"/>
      <c r="F42" s="27"/>
      <c r="G42" s="28" t="str">
        <f t="shared" si="7"/>
        <v/>
      </c>
      <c r="H42" s="29" t="str">
        <f t="shared" si="8"/>
        <v/>
      </c>
      <c r="I42" s="28" t="str">
        <f t="shared" si="9"/>
        <v/>
      </c>
      <c r="J42" s="31" t="e">
        <f t="shared" si="10"/>
        <v>#VALUE!</v>
      </c>
      <c r="K42" s="20"/>
    </row>
    <row r="43" spans="1:11" ht="15.75" x14ac:dyDescent="0.25">
      <c r="A43" s="13" t="s">
        <v>95</v>
      </c>
      <c r="B43" s="14" t="str">
        <f>VLOOKUP(A43, Boats!A$1:F$144, 2, FALSE)</f>
        <v>Zane Handysides</v>
      </c>
      <c r="C43" s="14">
        <f>VLOOKUP(A43, Boats!A$1:F$144, 3, FALSE)</f>
        <v>5988</v>
      </c>
      <c r="D43" s="14">
        <f>VLOOKUP(A43, Boats!A$1:F$144, 5, FALSE)</f>
        <v>229</v>
      </c>
      <c r="E43" s="15"/>
      <c r="F43" s="15"/>
      <c r="G43" s="16" t="str">
        <f t="shared" si="7"/>
        <v/>
      </c>
      <c r="H43" s="14" t="str">
        <f t="shared" si="8"/>
        <v/>
      </c>
      <c r="I43" s="16" t="str">
        <f t="shared" si="9"/>
        <v/>
      </c>
      <c r="J43" s="24" t="e">
        <f t="shared" si="10"/>
        <v>#VALUE!</v>
      </c>
      <c r="K43" s="20"/>
    </row>
    <row r="44" spans="1:11" ht="15.75" x14ac:dyDescent="0.25">
      <c r="A44" s="38" t="s">
        <v>80</v>
      </c>
      <c r="B44" s="34" t="str">
        <f>VLOOKUP(A44, Boats!A$1:F$144, 2, FALSE)</f>
        <v>Bernard Wolter</v>
      </c>
      <c r="C44" s="34">
        <f>VLOOKUP(A44, Boats!A$1:F$144, 3, FALSE)</f>
        <v>99</v>
      </c>
      <c r="D44" s="34">
        <f>VLOOKUP(A44, Boats!A$1:F$144, 5, FALSE)</f>
        <v>237</v>
      </c>
      <c r="E44" s="36"/>
      <c r="F44" s="36"/>
      <c r="G44" s="37" t="str">
        <f t="shared" si="7"/>
        <v/>
      </c>
      <c r="H44" s="35" t="str">
        <f t="shared" si="8"/>
        <v/>
      </c>
      <c r="I44" s="37" t="str">
        <f t="shared" si="9"/>
        <v/>
      </c>
      <c r="J44" s="39" t="e">
        <f t="shared" si="10"/>
        <v>#VALUE!</v>
      </c>
      <c r="K44" s="20"/>
    </row>
    <row r="45" spans="1:11" ht="15.75" x14ac:dyDescent="0.25">
      <c r="A45" s="13" t="s">
        <v>117</v>
      </c>
      <c r="B45" s="14" t="str">
        <f>VLOOKUP(A45, Boats!A$1:F$144, 2, FALSE)</f>
        <v>MJ Hutchinson</v>
      </c>
      <c r="C45" s="14">
        <f>VLOOKUP(A45, Boats!A$1:F$144, 3, FALSE)</f>
        <v>178</v>
      </c>
      <c r="D45" s="14">
        <f>VLOOKUP(A45, Boats!A$1:F$144, 5, FALSE)</f>
        <v>246</v>
      </c>
      <c r="E45" s="15"/>
      <c r="F45" s="15"/>
      <c r="G45" s="16" t="str">
        <f t="shared" si="7"/>
        <v/>
      </c>
      <c r="H45" s="14" t="str">
        <f t="shared" si="8"/>
        <v/>
      </c>
      <c r="I45" s="16" t="str">
        <f t="shared" si="9"/>
        <v/>
      </c>
      <c r="J45" s="32" t="e">
        <f t="shared" si="10"/>
        <v>#VALUE!</v>
      </c>
      <c r="K45" s="20"/>
    </row>
    <row r="46" spans="1:11" ht="15.75" x14ac:dyDescent="0.25">
      <c r="A46" s="13" t="s">
        <v>68</v>
      </c>
      <c r="B46" s="14"/>
      <c r="C46" s="14"/>
      <c r="D46" s="14"/>
      <c r="E46" s="15"/>
      <c r="F46" s="15"/>
      <c r="G46" s="16" t="str">
        <f t="shared" si="7"/>
        <v/>
      </c>
      <c r="H46" s="14" t="str">
        <f t="shared" si="8"/>
        <v/>
      </c>
      <c r="I46" s="16" t="str">
        <f t="shared" si="9"/>
        <v/>
      </c>
      <c r="J46" s="24" t="e">
        <f t="shared" si="10"/>
        <v>#VALUE!</v>
      </c>
      <c r="K46" s="20"/>
    </row>
    <row r="47" spans="1:11" ht="15.75" x14ac:dyDescent="0.25">
      <c r="A47" s="13"/>
      <c r="B47" s="14"/>
      <c r="C47" s="14"/>
      <c r="D47" s="14"/>
      <c r="E47" s="15"/>
      <c r="F47" s="15"/>
      <c r="G47" s="16"/>
      <c r="H47" s="14"/>
      <c r="I47" s="16"/>
      <c r="J47" s="24"/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>IF(ISBLANK(E48), "", (E48-B$37) *24*60*60)</f>
        <v/>
      </c>
      <c r="H48" s="14" t="str">
        <f>IF(ISBLANK(E48), "", ROUND(B$36*D48, 0))</f>
        <v/>
      </c>
      <c r="I48" s="16" t="str">
        <f>IF(ISBLANK(E48),"",G48-H48)</f>
        <v/>
      </c>
      <c r="J48" s="24" t="e">
        <f>IF(F48="DNF", $E$36+1, IF(F48="DNS", $E$36+1, IF(F48="DSQ", $E$36+1, IF(F48="DNC", $E$35+1, RANK(I48, I$40:I$50, 1)))))</f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5, FALSE)</f>
        <v>#N/A</v>
      </c>
      <c r="E49" s="15"/>
      <c r="F49" s="15"/>
      <c r="G49" s="16" t="str">
        <f>IF(ISBLANK(E49), "", (E49-B$37) *24*60*60)</f>
        <v/>
      </c>
      <c r="H49" s="14" t="str">
        <f>IF(ISBLANK(E49), "", ROUND(B$36*D49, 0))</f>
        <v/>
      </c>
      <c r="I49" s="16" t="str">
        <f>IF(ISBLANK(E49),"",G49-H49)</f>
        <v/>
      </c>
      <c r="J49" s="24" t="e">
        <f>IF(F49="DNF", $E$36+1, IF(F49="DNS", $E$36+1, IF(F49="DSQ", $E$36+1, IF(F49="DNC", $E$35+1, RANK(I49, I$40:I$50, 1)))))</f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5, FALSE)</f>
        <v>#N/A</v>
      </c>
      <c r="E50" s="15"/>
      <c r="F50" s="15"/>
      <c r="G50" s="16" t="str">
        <f>IF(ISBLANK(E50), "", (E50-B$37) *24*60*60)</f>
        <v/>
      </c>
      <c r="H50" s="14" t="str">
        <f>IF(ISBLANK(E50), "", ROUND(B$36*D50, 0))</f>
        <v/>
      </c>
      <c r="I50" s="16" t="str">
        <f>IF(ISBLANK(E50),"",G50-H50)</f>
        <v/>
      </c>
      <c r="J50" s="24" t="e">
        <f>IF(F50="DNF", $E$36+1, IF(F50="DNS", $E$36+1, IF(F50="DSQ", $E$36+1, IF(F50="DNC", $E$35+1, RANK(I50, I$40:I$50, 1)))))</f>
        <v>#VALUE!</v>
      </c>
      <c r="K50" s="20"/>
    </row>
  </sheetData>
  <sheetProtection insertRows="0" deleteRows="0"/>
  <conditionalFormatting sqref="F10:J13 A29:J32 A26:D28 F26:J28 A45:J50 A40:D44 F40:J44 A16:J18 A10:D13">
    <cfRule type="expression" dxfId="1335" priority="45">
      <formula>NOT(ISBLANK($F10))</formula>
    </cfRule>
    <cfRule type="expression" dxfId="1334" priority="46">
      <formula>$J10=3</formula>
    </cfRule>
    <cfRule type="expression" dxfId="1333" priority="47">
      <formula>$J10=2</formula>
    </cfRule>
    <cfRule type="expression" dxfId="1332" priority="48">
      <formula>$J10=1</formula>
    </cfRule>
  </conditionalFormatting>
  <conditionalFormatting sqref="E11">
    <cfRule type="expression" dxfId="1331" priority="41">
      <formula>NOT(ISBLANK($F11))</formula>
    </cfRule>
    <cfRule type="expression" dxfId="1330" priority="42">
      <formula>$J11=3</formula>
    </cfRule>
    <cfRule type="expression" dxfId="1329" priority="43">
      <formula>$J11=2</formula>
    </cfRule>
    <cfRule type="expression" dxfId="1328" priority="44">
      <formula>$J11=1</formula>
    </cfRule>
  </conditionalFormatting>
  <conditionalFormatting sqref="E10">
    <cfRule type="expression" dxfId="1327" priority="37">
      <formula>NOT(ISBLANK($F10))</formula>
    </cfRule>
    <cfRule type="expression" dxfId="1326" priority="38">
      <formula>$J10=3</formula>
    </cfRule>
    <cfRule type="expression" dxfId="1325" priority="39">
      <formula>$J10=2</formula>
    </cfRule>
    <cfRule type="expression" dxfId="1324" priority="40">
      <formula>$J10=1</formula>
    </cfRule>
  </conditionalFormatting>
  <conditionalFormatting sqref="E12">
    <cfRule type="expression" dxfId="1323" priority="33">
      <formula>NOT(ISBLANK($F12))</formula>
    </cfRule>
    <cfRule type="expression" dxfId="1322" priority="34">
      <formula>$J12=3</formula>
    </cfRule>
    <cfRule type="expression" dxfId="1321" priority="35">
      <formula>$J12=2</formula>
    </cfRule>
    <cfRule type="expression" dxfId="1320" priority="36">
      <formula>$J12=1</formula>
    </cfRule>
  </conditionalFormatting>
  <conditionalFormatting sqref="E13">
    <cfRule type="expression" dxfId="1319" priority="29">
      <formula>NOT(ISBLANK($F13))</formula>
    </cfRule>
    <cfRule type="expression" dxfId="1318" priority="30">
      <formula>$J13=3</formula>
    </cfRule>
    <cfRule type="expression" dxfId="1317" priority="31">
      <formula>$J13=2</formula>
    </cfRule>
    <cfRule type="expression" dxfId="1316" priority="32">
      <formula>$J13=1</formula>
    </cfRule>
  </conditionalFormatting>
  <conditionalFormatting sqref="E26:E27">
    <cfRule type="expression" dxfId="1315" priority="25">
      <formula>NOT(ISBLANK($F26))</formula>
    </cfRule>
    <cfRule type="expression" dxfId="1314" priority="26">
      <formula>$J26=3</formula>
    </cfRule>
    <cfRule type="expression" dxfId="1313" priority="27">
      <formula>$J26=2</formula>
    </cfRule>
    <cfRule type="expression" dxfId="1312" priority="28">
      <formula>$J26=1</formula>
    </cfRule>
  </conditionalFormatting>
  <conditionalFormatting sqref="E28">
    <cfRule type="expression" dxfId="1311" priority="21">
      <formula>NOT(ISBLANK($F28))</formula>
    </cfRule>
    <cfRule type="expression" dxfId="1310" priority="22">
      <formula>$J28=3</formula>
    </cfRule>
    <cfRule type="expression" dxfId="1309" priority="23">
      <formula>$J28=2</formula>
    </cfRule>
    <cfRule type="expression" dxfId="1308" priority="24">
      <formula>$J28=1</formula>
    </cfRule>
  </conditionalFormatting>
  <conditionalFormatting sqref="E43">
    <cfRule type="expression" dxfId="1307" priority="17">
      <formula>NOT(ISBLANK($F43))</formula>
    </cfRule>
    <cfRule type="expression" dxfId="1306" priority="18">
      <formula>$J43=3</formula>
    </cfRule>
    <cfRule type="expression" dxfId="1305" priority="19">
      <formula>$J43=2</formula>
    </cfRule>
    <cfRule type="expression" dxfId="1304" priority="20">
      <formula>$J43=1</formula>
    </cfRule>
  </conditionalFormatting>
  <conditionalFormatting sqref="E41">
    <cfRule type="expression" dxfId="1303" priority="13">
      <formula>NOT(ISBLANK($F41))</formula>
    </cfRule>
    <cfRule type="expression" dxfId="1302" priority="14">
      <formula>$J41=3</formula>
    </cfRule>
    <cfRule type="expression" dxfId="1301" priority="15">
      <formula>$J41=2</formula>
    </cfRule>
    <cfRule type="expression" dxfId="1300" priority="16">
      <formula>$J41=1</formula>
    </cfRule>
  </conditionalFormatting>
  <conditionalFormatting sqref="E40">
    <cfRule type="expression" dxfId="1299" priority="9">
      <formula>NOT(ISBLANK($F40))</formula>
    </cfRule>
    <cfRule type="expression" dxfId="1298" priority="10">
      <formula>$J40=3</formula>
    </cfRule>
    <cfRule type="expression" dxfId="1297" priority="11">
      <formula>$J40=2</formula>
    </cfRule>
    <cfRule type="expression" dxfId="1296" priority="12">
      <formula>$J40=1</formula>
    </cfRule>
  </conditionalFormatting>
  <conditionalFormatting sqref="E42">
    <cfRule type="expression" dxfId="1295" priority="5">
      <formula>NOT(ISBLANK($F42))</formula>
    </cfRule>
    <cfRule type="expression" dxfId="1294" priority="6">
      <formula>$J42=3</formula>
    </cfRule>
    <cfRule type="expression" dxfId="1293" priority="7">
      <formula>$J42=2</formula>
    </cfRule>
    <cfRule type="expression" dxfId="1292" priority="8">
      <formula>$J42=1</formula>
    </cfRule>
  </conditionalFormatting>
  <conditionalFormatting sqref="E44">
    <cfRule type="expression" dxfId="1291" priority="1">
      <formula>NOT(ISBLANK($F44))</formula>
    </cfRule>
    <cfRule type="expression" dxfId="1290" priority="2">
      <formula>$J44=3</formula>
    </cfRule>
    <cfRule type="expression" dxfId="1289" priority="3">
      <formula>$J44=2</formula>
    </cfRule>
    <cfRule type="expression" dxfId="1288" priority="4">
      <formula>$J44=1</formula>
    </cfRule>
  </conditionalFormatting>
  <conditionalFormatting sqref="F14">
    <cfRule type="expression" dxfId="1287" priority="49">
      <formula>NOT(ISBLANK($F14))</formula>
    </cfRule>
    <cfRule type="expression" dxfId="1286" priority="50">
      <formula>$J15=3</formula>
    </cfRule>
    <cfRule type="expression" dxfId="1285" priority="51">
      <formula>$J15=2</formula>
    </cfRule>
    <cfRule type="expression" dxfId="1284" priority="52">
      <formula>$J15=1</formula>
    </cfRule>
  </conditionalFormatting>
  <conditionalFormatting sqref="A15:E15 F14 G15:J15">
    <cfRule type="expression" dxfId="1283" priority="53">
      <formula>NOT(ISBLANK($F13))</formula>
    </cfRule>
    <cfRule type="expression" dxfId="1282" priority="54">
      <formula>$J14=3</formula>
    </cfRule>
    <cfRule type="expression" dxfId="1281" priority="55">
      <formula>$J14=2</formula>
    </cfRule>
    <cfRule type="expression" dxfId="1280" priority="56">
      <formula>$J14=1</formula>
    </cfRule>
  </conditionalFormatting>
  <conditionalFormatting sqref="G14:J14 A14:E14">
    <cfRule type="expression" dxfId="1279" priority="57">
      <formula>NOT(ISBLANK(#REF!))</formula>
    </cfRule>
    <cfRule type="expression" dxfId="1278" priority="58">
      <formula>$J14=3</formula>
    </cfRule>
    <cfRule type="expression" dxfId="1277" priority="59">
      <formula>$J14=2</formula>
    </cfRule>
    <cfRule type="expression" dxfId="1276" priority="60">
      <formula>$J14=1</formula>
    </cfRule>
  </conditionalFormatting>
  <dataValidations count="1">
    <dataValidation type="list" allowBlank="1" showInputMessage="1" showErrorMessage="1" sqref="A10:A18 A40:A50 A26:A32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F40:F50 F10:F14 F16:F18 F26:F32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2"/>
  <sheetViews>
    <sheetView topLeftCell="A38" zoomScaleNormal="100" workbookViewId="0">
      <selection activeCell="B21" sqref="B21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4" ht="18.75" x14ac:dyDescent="0.3">
      <c r="A1" s="2" t="s">
        <v>22</v>
      </c>
      <c r="B1" s="3" t="s">
        <v>25</v>
      </c>
    </row>
    <row r="2" spans="1:14" ht="18.75" x14ac:dyDescent="0.3">
      <c r="A2" s="2" t="s">
        <v>96</v>
      </c>
    </row>
    <row r="4" spans="1:14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 t="s">
        <v>162</v>
      </c>
    </row>
    <row r="5" spans="1:14" x14ac:dyDescent="0.25">
      <c r="A5" s="11" t="s">
        <v>14</v>
      </c>
      <c r="B5" s="9" t="s">
        <v>168</v>
      </c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  <c r="N5" s="3" t="s">
        <v>162</v>
      </c>
    </row>
    <row r="6" spans="1:14" x14ac:dyDescent="0.25">
      <c r="A6" s="11" t="s">
        <v>10</v>
      </c>
      <c r="B6" s="6">
        <v>6.17</v>
      </c>
      <c r="C6" s="7"/>
      <c r="D6" s="11" t="s">
        <v>89</v>
      </c>
      <c r="E6" s="23">
        <f>E5-COUNTIF(F10:F20, "DNC")</f>
        <v>5</v>
      </c>
      <c r="F6" s="7"/>
      <c r="G6" s="7"/>
      <c r="H6" s="7"/>
      <c r="I6" s="7"/>
      <c r="J6" s="7"/>
      <c r="K6" s="7"/>
    </row>
    <row r="7" spans="1:14" x14ac:dyDescent="0.25">
      <c r="A7" s="11" t="s">
        <v>11</v>
      </c>
      <c r="B7" s="10">
        <v>0.78819444444444453</v>
      </c>
      <c r="C7" s="7"/>
      <c r="D7" s="7"/>
      <c r="E7" s="7"/>
      <c r="F7" s="7"/>
      <c r="G7" s="7"/>
      <c r="H7" s="7"/>
      <c r="I7" s="7"/>
      <c r="J7" s="7"/>
      <c r="K7" s="7"/>
    </row>
    <row r="8" spans="1:14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4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4" ht="15.75" x14ac:dyDescent="0.25">
      <c r="A10" s="13" t="s">
        <v>108</v>
      </c>
      <c r="B10" s="14" t="str">
        <f>VLOOKUP(A10, Boats!A$1:F$144, 2, FALSE)</f>
        <v>Lintunen/Naysmith</v>
      </c>
      <c r="C10" s="14">
        <f>VLOOKUP(A10, Boats!A$1:F$144, 3, FALSE)</f>
        <v>67875</v>
      </c>
      <c r="D10" s="14">
        <f>VLOOKUP(A10, Boats!A$1:F$144, 6, FALSE)</f>
        <v>102</v>
      </c>
      <c r="E10" s="15">
        <v>0.83930555555555564</v>
      </c>
      <c r="F10" s="15"/>
      <c r="G10" s="16">
        <f t="shared" ref="G10:G20" si="0">IF(ISBLANK(E10), "", (E10-B$7) *24*60*60)</f>
        <v>4416</v>
      </c>
      <c r="H10" s="14">
        <f t="shared" ref="H10:H20" si="1">IF(ISBLANK(E10), "", ROUND(B$6*D10, 0))</f>
        <v>629</v>
      </c>
      <c r="I10" s="16">
        <f t="shared" ref="I10:I20" si="2">IF(ISBLANK(E10),"",G10-H10)</f>
        <v>3787</v>
      </c>
      <c r="J10" s="14">
        <f t="shared" ref="J10:J20" si="3">IF(F10="DNF", $E$6+1, IF(F10="DNS", $E$6+1, IF(F10="DSQ", $E$6+1, IF(F10="DNC", $E$5+1, RANK(I10, I$10:I$20, 1)))))</f>
        <v>1</v>
      </c>
      <c r="K10" s="17"/>
    </row>
    <row r="11" spans="1:14" ht="15.75" x14ac:dyDescent="0.25">
      <c r="A11" s="13" t="s">
        <v>107</v>
      </c>
      <c r="B11" s="14" t="str">
        <f>VLOOKUP(A11, Boats!A$1:F$144, 2, FALSE)</f>
        <v>Rob Ferguson</v>
      </c>
      <c r="C11" s="14"/>
      <c r="D11" s="14">
        <f>VLOOKUP(A11, Boats!A$1:F$144, 6, FALSE)</f>
        <v>108</v>
      </c>
      <c r="E11" s="15">
        <v>0.84300925925925929</v>
      </c>
      <c r="F11" s="15"/>
      <c r="G11" s="16">
        <f t="shared" si="0"/>
        <v>4735.9999999999955</v>
      </c>
      <c r="H11" s="14">
        <f t="shared" si="1"/>
        <v>666</v>
      </c>
      <c r="I11" s="16">
        <f t="shared" si="2"/>
        <v>4069.9999999999955</v>
      </c>
      <c r="J11" s="14">
        <f t="shared" si="3"/>
        <v>2</v>
      </c>
      <c r="K11" s="17"/>
    </row>
    <row r="12" spans="1:14" ht="15.75" x14ac:dyDescent="0.25">
      <c r="A12" s="13" t="s">
        <v>147</v>
      </c>
      <c r="B12" s="14" t="str">
        <f>VLOOKUP(A12, Boats!A$1:F$144, 2, FALSE)</f>
        <v>Brad Blackton</v>
      </c>
      <c r="C12" s="14">
        <f>VLOOKUP(A12, Boats!A$1:F$144, 3, FALSE)</f>
        <v>112</v>
      </c>
      <c r="D12" s="22">
        <f>VLOOKUP(A12, Boats!A$1:F$144, 6, FALSE)</f>
        <v>102</v>
      </c>
      <c r="E12" s="15">
        <v>0.84537037037037033</v>
      </c>
      <c r="F12" s="15"/>
      <c r="G12" s="16">
        <f t="shared" si="0"/>
        <v>4939.9999999999891</v>
      </c>
      <c r="H12" s="14">
        <f t="shared" si="1"/>
        <v>629</v>
      </c>
      <c r="I12" s="16">
        <f t="shared" si="2"/>
        <v>4310.9999999999891</v>
      </c>
      <c r="J12" s="22">
        <f t="shared" si="3"/>
        <v>3</v>
      </c>
      <c r="K12" s="20"/>
    </row>
    <row r="13" spans="1:14" ht="15.75" x14ac:dyDescent="0.25">
      <c r="A13" s="13" t="s">
        <v>114</v>
      </c>
      <c r="B13" s="26" t="str">
        <f>VLOOKUP(A13, Boats!A$1:F$144, 2, FALSE)</f>
        <v>Scott Pillon</v>
      </c>
      <c r="C13" s="26">
        <f>VLOOKUP(A13, Boats!A$1:F$144, 3, FALSE)</f>
        <v>911</v>
      </c>
      <c r="D13" s="29">
        <f>VLOOKUP(A13, Boats!A$1:F$144, 6, FALSE)</f>
        <v>99</v>
      </c>
      <c r="E13" s="27">
        <v>0.85237268518518527</v>
      </c>
      <c r="F13" s="27"/>
      <c r="G13" s="28">
        <f t="shared" si="0"/>
        <v>5545</v>
      </c>
      <c r="H13" s="26">
        <f t="shared" si="1"/>
        <v>611</v>
      </c>
      <c r="I13" s="28">
        <f t="shared" si="2"/>
        <v>4934</v>
      </c>
      <c r="J13" s="29">
        <f t="shared" si="3"/>
        <v>4</v>
      </c>
      <c r="K13" s="20"/>
    </row>
    <row r="14" spans="1:14" ht="15.75" x14ac:dyDescent="0.25">
      <c r="A14" s="13" t="s">
        <v>31</v>
      </c>
      <c r="B14" s="14" t="str">
        <f>VLOOKUP(A14, Boats!A$1:F$144, 2, FALSE)</f>
        <v>Dave Evans</v>
      </c>
      <c r="C14" s="14">
        <f>VLOOKUP(A14, Boats!A$1:F$144, 3, FALSE)</f>
        <v>9</v>
      </c>
      <c r="D14" s="14">
        <f>VLOOKUP(A14, Boats!A$1:F$144, 6, FALSE)</f>
        <v>90</v>
      </c>
      <c r="E14" s="15">
        <v>0.86093750000000002</v>
      </c>
      <c r="F14" s="15"/>
      <c r="G14" s="16">
        <f t="shared" si="0"/>
        <v>6284.9999999999945</v>
      </c>
      <c r="H14" s="14">
        <f t="shared" si="1"/>
        <v>555</v>
      </c>
      <c r="I14" s="16">
        <f t="shared" si="2"/>
        <v>5729.9999999999945</v>
      </c>
      <c r="J14" s="22">
        <f t="shared" si="3"/>
        <v>5</v>
      </c>
      <c r="K14" s="20"/>
    </row>
    <row r="15" spans="1:14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4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3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  <c r="M17" s="3" t="s">
        <v>162</v>
      </c>
    </row>
    <row r="18" spans="1:13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3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3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3" ht="14.25" customHeight="1" x14ac:dyDescent="0.25"/>
    <row r="22" spans="1:13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3" x14ac:dyDescent="0.25">
      <c r="A23" s="11" t="s">
        <v>14</v>
      </c>
      <c r="B23" s="9" t="s">
        <v>168</v>
      </c>
      <c r="C23" s="7"/>
      <c r="D23" s="11" t="s">
        <v>88</v>
      </c>
      <c r="E23" s="23">
        <f>COUNTA(A28:A35)</f>
        <v>8</v>
      </c>
      <c r="F23" s="7"/>
      <c r="G23" s="7"/>
      <c r="H23" s="7"/>
      <c r="I23" s="7"/>
      <c r="J23" s="7"/>
      <c r="K23" s="7"/>
    </row>
    <row r="24" spans="1:13" x14ac:dyDescent="0.25">
      <c r="A24" s="11" t="s">
        <v>10</v>
      </c>
      <c r="B24" s="6">
        <v>6.17</v>
      </c>
      <c r="C24" s="7"/>
      <c r="D24" s="11" t="s">
        <v>89</v>
      </c>
      <c r="E24" s="23">
        <f>E23-COUNTIF(F28:F35, "DNC")</f>
        <v>6</v>
      </c>
      <c r="F24" s="7"/>
      <c r="G24" s="7"/>
      <c r="H24" s="7"/>
      <c r="I24" s="7"/>
      <c r="J24" s="7"/>
      <c r="K24" s="7"/>
    </row>
    <row r="25" spans="1:13" x14ac:dyDescent="0.25">
      <c r="A25" s="11"/>
      <c r="B25" s="10">
        <v>0.79166666666666663</v>
      </c>
      <c r="C25" s="7"/>
      <c r="D25" s="7"/>
      <c r="E25" s="7"/>
      <c r="F25" s="7"/>
      <c r="G25" s="7"/>
      <c r="H25" s="7"/>
      <c r="I25" s="7"/>
      <c r="J25" s="7"/>
      <c r="K25" s="7"/>
    </row>
    <row r="26" spans="1:13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3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3" ht="15.75" x14ac:dyDescent="0.25">
      <c r="A28" s="13" t="s">
        <v>4</v>
      </c>
      <c r="B28" s="26" t="str">
        <f>VLOOKUP(A28, Boats!A$1:F$144, 2, FALSE)</f>
        <v>Dennis Hendel</v>
      </c>
      <c r="C28" s="26" t="str">
        <f>VLOOKUP(A28, Boats!A$1:F$144, 3, FALSE)</f>
        <v>KC3</v>
      </c>
      <c r="D28" s="29">
        <f>VLOOKUP(A28, Boats!A$1:F$144, 6, FALSE)</f>
        <v>126</v>
      </c>
      <c r="E28" s="36">
        <v>0.8448148148148148</v>
      </c>
      <c r="F28" s="27"/>
      <c r="G28" s="28">
        <f t="shared" ref="G28:G35" si="4">IF(ISBLANK(E28), "", (E28-B$25) *24*60*60)</f>
        <v>4592.0000000000018</v>
      </c>
      <c r="H28" s="29">
        <f t="shared" ref="H28:H35" si="5">IF(ISBLANK(E28), "", ROUND(B$24*D28, 0))</f>
        <v>777</v>
      </c>
      <c r="I28" s="28">
        <f t="shared" ref="I28:I35" si="6">IF(ISBLANK(E28),"",G28-H28)</f>
        <v>3815.0000000000018</v>
      </c>
      <c r="J28" s="29">
        <f t="shared" ref="J28:J35" si="7">IF(F28="DNF", $E$24+1, IF(F28="DNS", $E$24+1, IF(F28="DSQ", $E$24+1, IF(F28="DNC", $E$23+1, RANK(I28, I$28:I$35, 1)))))</f>
        <v>1</v>
      </c>
      <c r="K28" s="17"/>
    </row>
    <row r="29" spans="1:13" ht="15.75" x14ac:dyDescent="0.25">
      <c r="A29" s="13" t="s">
        <v>39</v>
      </c>
      <c r="B29" s="26" t="str">
        <f>VLOOKUP(A29, Boats!A$1:F$144, 2, FALSE)</f>
        <v>Andy Kozieradzki</v>
      </c>
      <c r="C29" s="26">
        <f>VLOOKUP(A29, Boats!A$1:F$144, 3, FALSE)</f>
        <v>30578</v>
      </c>
      <c r="D29" s="29">
        <f>VLOOKUP(A29, Boats!A$1:F$144, 6, FALSE)</f>
        <v>126</v>
      </c>
      <c r="E29" s="27">
        <v>0.84604166666666669</v>
      </c>
      <c r="F29" s="27"/>
      <c r="G29" s="28">
        <f t="shared" si="4"/>
        <v>4698.0000000000055</v>
      </c>
      <c r="H29" s="29">
        <f t="shared" si="5"/>
        <v>777</v>
      </c>
      <c r="I29" s="28">
        <f t="shared" si="6"/>
        <v>3921.0000000000055</v>
      </c>
      <c r="J29" s="29">
        <f t="shared" si="7"/>
        <v>2</v>
      </c>
      <c r="K29" s="20"/>
    </row>
    <row r="30" spans="1:13" ht="15.75" x14ac:dyDescent="0.25">
      <c r="A30" s="13" t="s">
        <v>153</v>
      </c>
      <c r="B30" s="14" t="str">
        <f>VLOOKUP(A30, Boats!A$1:F$144, 2, FALSE)</f>
        <v>Brian Casey</v>
      </c>
      <c r="C30" s="14">
        <f>VLOOKUP(A30, Boats!A$1:F$144, 3, FALSE)</f>
        <v>63345</v>
      </c>
      <c r="D30" s="14">
        <f>VLOOKUP(A30, Boats!A$1:F$144, 6, FALSE)</f>
        <v>132</v>
      </c>
      <c r="E30" s="15">
        <v>0.84734953703703697</v>
      </c>
      <c r="F30" s="15"/>
      <c r="G30" s="16">
        <f t="shared" si="4"/>
        <v>4810.9999999999973</v>
      </c>
      <c r="H30" s="14">
        <f t="shared" si="5"/>
        <v>814</v>
      </c>
      <c r="I30" s="16">
        <f t="shared" si="6"/>
        <v>3996.9999999999973</v>
      </c>
      <c r="J30" s="14">
        <f t="shared" si="7"/>
        <v>3</v>
      </c>
      <c r="K30" s="20"/>
    </row>
    <row r="31" spans="1:13" ht="15.75" x14ac:dyDescent="0.25">
      <c r="A31" s="13" t="s">
        <v>46</v>
      </c>
      <c r="B31" s="14" t="str">
        <f>VLOOKUP(A31, Boats!A$1:F$144, 2, FALSE)</f>
        <v>Phil Bergeron</v>
      </c>
      <c r="C31" s="14">
        <f>VLOOKUP(A31, Boats!A$1:F$144, 3, FALSE)</f>
        <v>24230</v>
      </c>
      <c r="D31" s="14">
        <f>VLOOKUP(A31, Boats!A$1:F$144, 6, FALSE)</f>
        <v>129</v>
      </c>
      <c r="E31" s="15">
        <v>0.84873842592592597</v>
      </c>
      <c r="F31" s="15"/>
      <c r="G31" s="16">
        <f t="shared" si="4"/>
        <v>4931.0000000000073</v>
      </c>
      <c r="H31" s="14">
        <f t="shared" si="5"/>
        <v>796</v>
      </c>
      <c r="I31" s="16">
        <f t="shared" si="6"/>
        <v>4135.0000000000073</v>
      </c>
      <c r="J31" s="14">
        <f t="shared" si="7"/>
        <v>4</v>
      </c>
      <c r="K31" s="20"/>
    </row>
    <row r="32" spans="1:13" ht="15.75" x14ac:dyDescent="0.25">
      <c r="A32" s="13" t="s">
        <v>152</v>
      </c>
      <c r="B32" s="14" t="str">
        <f>VLOOKUP(A32, Boats!A$1:F$144, 2, FALSE)</f>
        <v>Chris Edwards</v>
      </c>
      <c r="C32" s="14">
        <f>VLOOKUP(A32, Boats!A$1:F$144, 3, FALSE)</f>
        <v>412</v>
      </c>
      <c r="D32" s="14">
        <v>138</v>
      </c>
      <c r="E32" s="15">
        <v>0.85547453703703702</v>
      </c>
      <c r="F32" s="15"/>
      <c r="G32" s="16">
        <f t="shared" si="4"/>
        <v>5513.0000000000009</v>
      </c>
      <c r="H32" s="14">
        <f t="shared" si="5"/>
        <v>851</v>
      </c>
      <c r="I32" s="16">
        <f t="shared" si="6"/>
        <v>4662.0000000000009</v>
      </c>
      <c r="J32" s="14">
        <f t="shared" si="7"/>
        <v>5</v>
      </c>
      <c r="K32" s="20"/>
    </row>
    <row r="33" spans="1:11" ht="15.75" x14ac:dyDescent="0.25">
      <c r="A33" s="13" t="s">
        <v>112</v>
      </c>
      <c r="B33" s="14" t="str">
        <f>VLOOKUP(A33, Boats!A$1:F$144, 2, FALSE)</f>
        <v>Maciek Konkolowicz</v>
      </c>
      <c r="C33" s="14" t="str">
        <f>VLOOKUP(A33, Boats!A$1:F$144, 3, FALSE)</f>
        <v>KC 9</v>
      </c>
      <c r="D33" s="14">
        <f>VLOOKUP(A33, Boats!A$1:F$144, 6, FALSE)</f>
        <v>129</v>
      </c>
      <c r="E33" s="15">
        <v>0.85770833333333341</v>
      </c>
      <c r="F33" s="15"/>
      <c r="G33" s="16">
        <f t="shared" si="4"/>
        <v>5706.00000000001</v>
      </c>
      <c r="H33" s="14">
        <f t="shared" si="5"/>
        <v>796</v>
      </c>
      <c r="I33" s="16">
        <f t="shared" si="6"/>
        <v>4910.00000000001</v>
      </c>
      <c r="J33" s="14">
        <f t="shared" si="7"/>
        <v>6</v>
      </c>
      <c r="K33" s="20"/>
    </row>
    <row r="34" spans="1:11" ht="15.75" x14ac:dyDescent="0.25">
      <c r="A34" s="13" t="s">
        <v>116</v>
      </c>
      <c r="B34" s="14" t="str">
        <f>VLOOKUP(A34, Boats!A$1:F$144, 2, FALSE)</f>
        <v>John Vandereerden</v>
      </c>
      <c r="C34" s="14">
        <f>VLOOKUP(A34, Boats!A$1:F$144, 3, FALSE)</f>
        <v>24108</v>
      </c>
      <c r="D34" s="14">
        <f>VLOOKUP(A34, Boats!A$1:F$144, 6, FALSE)</f>
        <v>135</v>
      </c>
      <c r="E34" s="15"/>
      <c r="F34" s="15" t="s">
        <v>90</v>
      </c>
      <c r="G34" s="16" t="str">
        <f t="shared" si="4"/>
        <v/>
      </c>
      <c r="H34" s="14" t="str">
        <f t="shared" si="5"/>
        <v/>
      </c>
      <c r="I34" s="16" t="str">
        <f t="shared" si="6"/>
        <v/>
      </c>
      <c r="J34" s="14">
        <f t="shared" si="7"/>
        <v>9</v>
      </c>
      <c r="K34" s="20"/>
    </row>
    <row r="35" spans="1:11" ht="15.75" x14ac:dyDescent="0.25">
      <c r="A35" s="38" t="s">
        <v>41</v>
      </c>
      <c r="B35" s="34" t="str">
        <f>VLOOKUP(A35, Boats!A$1:F$144, 2, FALSE)</f>
        <v>Larry Laing</v>
      </c>
      <c r="C35" s="34">
        <f>VLOOKUP(A35, Boats!A$1:F$144, 3, FALSE)</f>
        <v>42667</v>
      </c>
      <c r="D35" s="35">
        <f>VLOOKUP(A35, Boats!A$1:F$144, 6, FALSE)</f>
        <v>129</v>
      </c>
      <c r="E35" s="36"/>
      <c r="F35" s="36" t="s">
        <v>90</v>
      </c>
      <c r="G35" s="37" t="str">
        <f t="shared" si="4"/>
        <v/>
      </c>
      <c r="H35" s="35" t="str">
        <f t="shared" si="5"/>
        <v/>
      </c>
      <c r="I35" s="37" t="str">
        <f t="shared" si="6"/>
        <v/>
      </c>
      <c r="J35" s="35">
        <f t="shared" si="7"/>
        <v>9</v>
      </c>
      <c r="K35" s="20"/>
    </row>
    <row r="37" spans="1:11" ht="18.75" x14ac:dyDescent="0.3">
      <c r="A37" s="4" t="s">
        <v>19</v>
      </c>
      <c r="B37" s="5"/>
      <c r="C37" s="5"/>
      <c r="D37" s="5"/>
      <c r="E37" s="5"/>
      <c r="F37" s="5"/>
      <c r="G37" s="5" t="s">
        <v>160</v>
      </c>
      <c r="H37" s="5"/>
      <c r="I37" s="5"/>
      <c r="J37" s="5"/>
      <c r="K37" s="5"/>
    </row>
    <row r="38" spans="1:11" x14ac:dyDescent="0.25">
      <c r="A38" s="11"/>
      <c r="B38" s="9" t="s">
        <v>169</v>
      </c>
      <c r="C38" s="7"/>
      <c r="D38" s="11" t="s">
        <v>88</v>
      </c>
      <c r="E38" s="21">
        <f>COUNTA(A43:A52)</f>
        <v>5</v>
      </c>
      <c r="F38" s="7"/>
      <c r="G38" s="7"/>
      <c r="H38" s="7"/>
      <c r="I38" s="7"/>
      <c r="J38" s="7"/>
      <c r="K38" s="7"/>
    </row>
    <row r="39" spans="1:11" x14ac:dyDescent="0.25">
      <c r="A39" s="11" t="s">
        <v>10</v>
      </c>
      <c r="B39" s="50">
        <v>5.18</v>
      </c>
      <c r="C39" s="7"/>
      <c r="D39" s="11" t="s">
        <v>89</v>
      </c>
      <c r="E39" s="21">
        <f>E38-COUNTIF(F43:F52, "DNC")</f>
        <v>4</v>
      </c>
      <c r="F39" s="7"/>
      <c r="G39" s="7"/>
      <c r="H39" s="7"/>
      <c r="I39" s="7"/>
      <c r="J39" s="7"/>
      <c r="K39" s="7"/>
    </row>
    <row r="40" spans="1:11" x14ac:dyDescent="0.25">
      <c r="A40" s="11"/>
      <c r="B40" s="10">
        <v>0.79513888888888884</v>
      </c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1" ht="15.75" x14ac:dyDescent="0.25">
      <c r="A43" s="13" t="s">
        <v>148</v>
      </c>
      <c r="B43" s="14" t="str">
        <f>VLOOKUP(A43, Boats!A$1:F$144, 2, FALSE)</f>
        <v>Christine Drouillard</v>
      </c>
      <c r="C43" s="14">
        <f>VLOOKUP(A43, Boats!A$1:F$144, 3, FALSE)</f>
        <v>74</v>
      </c>
      <c r="D43" s="14">
        <f>VLOOKUP(A43, Boats!A$1:F$144, 6, FALSE)</f>
        <v>234</v>
      </c>
      <c r="E43" s="15">
        <v>0.85182870370370367</v>
      </c>
      <c r="F43" s="15"/>
      <c r="G43" s="16">
        <f t="shared" ref="G43:G52" si="8">IF(ISBLANK(E43), "", (E43-B$40) *24*60*60)</f>
        <v>4898.0000000000009</v>
      </c>
      <c r="H43" s="14">
        <f t="shared" ref="H43:H52" si="9">IF(ISBLANK(E43), "", ROUND(B$39*D43, 0))</f>
        <v>1212</v>
      </c>
      <c r="I43" s="16">
        <f t="shared" ref="I43:I52" si="10">IF(ISBLANK(E43),"",G43-H43)</f>
        <v>3686.0000000000009</v>
      </c>
      <c r="J43" s="14">
        <f t="shared" ref="J43:J52" si="11">IF(F43="DNF", $E$39+1, IF(F43="DNS", $E$39+1, IF(F43="DSQ", $E$39+1, IF(F43="DNC", $E$38+1, RANK(I43, I$43:I$52, 1)))))</f>
        <v>1</v>
      </c>
      <c r="K43" s="17"/>
    </row>
    <row r="44" spans="1:11" ht="15.75" x14ac:dyDescent="0.25">
      <c r="A44" s="13" t="s">
        <v>143</v>
      </c>
      <c r="B44" s="14" t="str">
        <f>VLOOKUP(A44, Boats!A$1:F$144, 2, FALSE)</f>
        <v>Andrea Hill</v>
      </c>
      <c r="C44" s="14">
        <f>VLOOKUP(A44, Boats!A$1:F$144, 3, FALSE)</f>
        <v>533</v>
      </c>
      <c r="D44" s="14">
        <f>VLOOKUP(A44, Boats!A$1:F$144, 6, FALSE)</f>
        <v>168</v>
      </c>
      <c r="E44" s="15">
        <v>0.84888888888888892</v>
      </c>
      <c r="F44" s="15"/>
      <c r="G44" s="16">
        <f t="shared" si="8"/>
        <v>4644.0000000000064</v>
      </c>
      <c r="H44" s="14">
        <f t="shared" si="9"/>
        <v>870</v>
      </c>
      <c r="I44" s="16">
        <f t="shared" si="10"/>
        <v>3774.0000000000064</v>
      </c>
      <c r="J44" s="14">
        <f t="shared" si="11"/>
        <v>2</v>
      </c>
      <c r="K44" s="17"/>
    </row>
    <row r="45" spans="1:11" ht="15.75" x14ac:dyDescent="0.25">
      <c r="A45" s="13" t="s">
        <v>68</v>
      </c>
      <c r="B45" s="14" t="str">
        <f>VLOOKUP(A45, Boats!A$1:F$144, 2, FALSE)</f>
        <v>Dennis Pare</v>
      </c>
      <c r="C45" s="14">
        <f>VLOOKUP(A45, Boats!A$1:F$144, 3, FALSE)</f>
        <v>1473</v>
      </c>
      <c r="D45" s="14">
        <f>VLOOKUP(A45, Boats!A$1:F$144, 6, FALSE)</f>
        <v>207</v>
      </c>
      <c r="E45" s="15">
        <v>0.85972222222222217</v>
      </c>
      <c r="F45" s="15"/>
      <c r="G45" s="16">
        <f t="shared" si="8"/>
        <v>5579.9999999999991</v>
      </c>
      <c r="H45" s="14">
        <f t="shared" si="9"/>
        <v>1072</v>
      </c>
      <c r="I45" s="16">
        <f t="shared" si="10"/>
        <v>4507.9999999999991</v>
      </c>
      <c r="J45" s="14">
        <f t="shared" si="11"/>
        <v>3</v>
      </c>
      <c r="K45" s="20"/>
    </row>
    <row r="46" spans="1:11" ht="15.75" x14ac:dyDescent="0.25">
      <c r="A46" s="13" t="s">
        <v>52</v>
      </c>
      <c r="B46" s="14" t="str">
        <f>VLOOKUP(A46, Boats!A$1:F$144, 2, FALSE)</f>
        <v>Frank Marmara</v>
      </c>
      <c r="C46" s="14">
        <f>VLOOKUP(A46, Boats!A$1:F$144, 3, FALSE)</f>
        <v>5342</v>
      </c>
      <c r="D46" s="14">
        <f>VLOOKUP(A46, Boats!A$1:F$144, 6, FALSE)</f>
        <v>153</v>
      </c>
      <c r="E46" s="15"/>
      <c r="F46" s="15" t="s">
        <v>17</v>
      </c>
      <c r="G46" s="16" t="str">
        <f t="shared" si="8"/>
        <v/>
      </c>
      <c r="H46" s="14" t="str">
        <f t="shared" si="9"/>
        <v/>
      </c>
      <c r="I46" s="16" t="str">
        <f t="shared" si="10"/>
        <v/>
      </c>
      <c r="J46" s="14">
        <f t="shared" si="11"/>
        <v>5</v>
      </c>
      <c r="K46" s="20"/>
    </row>
    <row r="47" spans="1:11" ht="15.75" x14ac:dyDescent="0.25">
      <c r="A47" s="13" t="s">
        <v>74</v>
      </c>
      <c r="B47" s="14" t="str">
        <f>VLOOKUP(A47, Boats!A$1:F$144, 2, FALSE)</f>
        <v>Chris Wysynski</v>
      </c>
      <c r="C47" s="14">
        <f>VLOOKUP(A47, Boats!A$1:F$144, 3, FALSE)</f>
        <v>68</v>
      </c>
      <c r="D47" s="14">
        <f>VLOOKUP(A47, Boats!A$1:F$144, 6, FALSE)</f>
        <v>213</v>
      </c>
      <c r="E47" s="15"/>
      <c r="F47" s="15" t="s">
        <v>90</v>
      </c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>
        <f t="shared" si="11"/>
        <v>6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6,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6,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14" t="e">
        <f t="shared" si="11"/>
        <v>#VALUE!</v>
      </c>
      <c r="K52" s="20"/>
    </row>
  </sheetData>
  <sheetProtection insertRows="0" deleteRows="0"/>
  <conditionalFormatting sqref="A10:J20 A28:J35">
    <cfRule type="expression" dxfId="1239" priority="5">
      <formula>NOT(ISBLANK($F10))</formula>
    </cfRule>
    <cfRule type="expression" dxfId="1238" priority="6">
      <formula>$J10=3</formula>
    </cfRule>
    <cfRule type="expression" dxfId="1237" priority="7">
      <formula>$J10=2</formula>
    </cfRule>
    <cfRule type="expression" dxfId="1236" priority="8">
      <formula>$J10=1</formula>
    </cfRule>
  </conditionalFormatting>
  <conditionalFormatting sqref="A43:J52">
    <cfRule type="expression" dxfId="1235" priority="1">
      <formula>NOT(ISBLANK($F43))</formula>
    </cfRule>
    <cfRule type="expression" dxfId="1234" priority="2">
      <formula>$J43=3</formula>
    </cfRule>
    <cfRule type="expression" dxfId="1233" priority="3">
      <formula>$J43=2</formula>
    </cfRule>
    <cfRule type="expression" dxfId="1232" priority="4">
      <formula>$J43=1</formula>
    </cfRule>
  </conditionalFormatting>
  <dataValidations count="1">
    <dataValidation type="list" allowBlank="1" showInputMessage="1" showErrorMessage="1" sqref="A43:A52 A10:A20 A28:A35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F43:F52 F10:F20 F28:F35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2"/>
  <sheetViews>
    <sheetView topLeftCell="A40" zoomScaleNormal="100" workbookViewId="0">
      <selection activeCell="G19" sqref="G19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4" ht="18.75" x14ac:dyDescent="0.3">
      <c r="A1" s="2" t="s">
        <v>22</v>
      </c>
      <c r="B1" s="3" t="s">
        <v>25</v>
      </c>
    </row>
    <row r="2" spans="1:14" ht="18.75" x14ac:dyDescent="0.3">
      <c r="A2" s="2" t="s">
        <v>96</v>
      </c>
    </row>
    <row r="4" spans="1:14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 t="s">
        <v>162</v>
      </c>
    </row>
    <row r="5" spans="1:14" x14ac:dyDescent="0.25">
      <c r="A5" s="11" t="s">
        <v>14</v>
      </c>
      <c r="B5" s="9"/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  <c r="N5" s="3" t="s">
        <v>162</v>
      </c>
    </row>
    <row r="6" spans="1:14" x14ac:dyDescent="0.25">
      <c r="A6" s="11" t="s">
        <v>10</v>
      </c>
      <c r="B6" s="6"/>
      <c r="C6" s="7"/>
      <c r="D6" s="11" t="s">
        <v>89</v>
      </c>
      <c r="E6" s="23">
        <f>E5-COUNTIF(F10:F20, "DNC")</f>
        <v>5</v>
      </c>
      <c r="F6" s="7"/>
      <c r="G6" s="7"/>
      <c r="H6" s="7"/>
      <c r="I6" s="7"/>
      <c r="J6" s="7"/>
      <c r="K6" s="7"/>
    </row>
    <row r="7" spans="1:14" x14ac:dyDescent="0.25">
      <c r="A7" s="11" t="s">
        <v>11</v>
      </c>
      <c r="B7" s="10"/>
      <c r="C7" s="7"/>
      <c r="D7" s="7"/>
      <c r="E7" s="7"/>
      <c r="F7" s="7"/>
      <c r="G7" s="7"/>
      <c r="H7" s="7"/>
      <c r="I7" s="7"/>
      <c r="J7" s="7"/>
      <c r="K7" s="7"/>
    </row>
    <row r="8" spans="1:14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4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4" ht="15.75" x14ac:dyDescent="0.25">
      <c r="A10" s="13" t="s">
        <v>108</v>
      </c>
      <c r="B10" s="14" t="str">
        <f>VLOOKUP(A10, Boats!A$1:F$144, 2, FALSE)</f>
        <v>Lintunen/Naysmith</v>
      </c>
      <c r="C10" s="14">
        <f>VLOOKUP(A10, Boats!A$1:F$144, 3, FALSE)</f>
        <v>67875</v>
      </c>
      <c r="D10" s="14">
        <f>VLOOKUP(A10, Boats!A$1:F$144, 6, FALSE)</f>
        <v>102</v>
      </c>
      <c r="E10" s="15"/>
      <c r="F10" s="15"/>
      <c r="G10" s="16" t="str">
        <f t="shared" ref="G10:G20" si="0">IF(ISBLANK(E10), "", (E10-B$7) *24*60*60)</f>
        <v/>
      </c>
      <c r="H10" s="14" t="str">
        <f t="shared" ref="H10:H20" si="1">IF(ISBLANK(E10), "", ROUND(B$6*D10, 0))</f>
        <v/>
      </c>
      <c r="I10" s="16" t="str">
        <f t="shared" ref="I10:I20" si="2">IF(ISBLANK(E10),"",G10-H10)</f>
        <v/>
      </c>
      <c r="J10" s="14" t="e">
        <f t="shared" ref="J10:J20" si="3">IF(F10="DNF", $E$6+1, IF(F10="DNS", $E$6+1, IF(F10="DSQ", $E$6+1, IF(F10="DNC", $E$5+1, RANK(I10, I$10:I$20, 1)))))</f>
        <v>#VALUE!</v>
      </c>
      <c r="K10" s="17"/>
    </row>
    <row r="11" spans="1:14" ht="15.75" x14ac:dyDescent="0.25">
      <c r="A11" s="13" t="s">
        <v>114</v>
      </c>
      <c r="B11" s="26" t="str">
        <f>VLOOKUP(A11, Boats!A$1:F$144, 2, FALSE)</f>
        <v>Scott Pillon</v>
      </c>
      <c r="C11" s="26">
        <f>VLOOKUP(A11, Boats!A$1:F$144, 3, FALSE)</f>
        <v>911</v>
      </c>
      <c r="D11" s="29">
        <f>VLOOKUP(A11, Boats!A$1:F$144, 6, FALSE)</f>
        <v>99</v>
      </c>
      <c r="E11" s="27"/>
      <c r="F11" s="27"/>
      <c r="G11" s="28" t="str">
        <f t="shared" si="0"/>
        <v/>
      </c>
      <c r="H11" s="26" t="str">
        <f t="shared" si="1"/>
        <v/>
      </c>
      <c r="I11" s="28" t="str">
        <f t="shared" si="2"/>
        <v/>
      </c>
      <c r="J11" s="29" t="e">
        <f t="shared" si="3"/>
        <v>#VALUE!</v>
      </c>
      <c r="K11" s="17"/>
    </row>
    <row r="12" spans="1:14" ht="15.75" x14ac:dyDescent="0.25">
      <c r="A12" s="13" t="s">
        <v>107</v>
      </c>
      <c r="B12" s="14" t="str">
        <f>VLOOKUP(A12, Boats!A$1:F$144, 2, FALSE)</f>
        <v>Rob Ferguson</v>
      </c>
      <c r="C12" s="14"/>
      <c r="D12" s="14">
        <f>VLOOKUP(A12, Boats!A$1:F$144, 6, FALSE)</f>
        <v>108</v>
      </c>
      <c r="E12" s="15"/>
      <c r="F12" s="15"/>
      <c r="G12" s="16" t="str">
        <f t="shared" si="0"/>
        <v/>
      </c>
      <c r="H12" s="14" t="str">
        <f t="shared" si="1"/>
        <v/>
      </c>
      <c r="I12" s="16" t="str">
        <f t="shared" si="2"/>
        <v/>
      </c>
      <c r="J12" s="14" t="e">
        <f t="shared" si="3"/>
        <v>#VALUE!</v>
      </c>
      <c r="K12" s="20"/>
    </row>
    <row r="13" spans="1:14" ht="15.75" x14ac:dyDescent="0.25">
      <c r="A13" s="13" t="s">
        <v>147</v>
      </c>
      <c r="B13" s="14" t="str">
        <f>VLOOKUP(A13, Boats!A$1:F$144, 2, FALSE)</f>
        <v>Brad Blackton</v>
      </c>
      <c r="C13" s="14">
        <f>VLOOKUP(A13, Boats!A$1:F$144, 3, FALSE)</f>
        <v>112</v>
      </c>
      <c r="D13" s="22">
        <f>VLOOKUP(A13, Boats!A$1:F$144, 6, FALSE)</f>
        <v>102</v>
      </c>
      <c r="E13" s="15"/>
      <c r="F13" s="15"/>
      <c r="G13" s="16" t="str">
        <f t="shared" si="0"/>
        <v/>
      </c>
      <c r="H13" s="14" t="str">
        <f t="shared" si="1"/>
        <v/>
      </c>
      <c r="I13" s="16" t="str">
        <f t="shared" si="2"/>
        <v/>
      </c>
      <c r="J13" s="22" t="e">
        <f t="shared" si="3"/>
        <v>#VALUE!</v>
      </c>
      <c r="K13" s="20"/>
    </row>
    <row r="14" spans="1:14" ht="15.75" x14ac:dyDescent="0.25">
      <c r="A14" s="13" t="s">
        <v>31</v>
      </c>
      <c r="B14" s="14" t="str">
        <f>VLOOKUP(A14, Boats!A$1:F$144, 2, FALSE)</f>
        <v>Dave Evans</v>
      </c>
      <c r="C14" s="14">
        <f>VLOOKUP(A14, Boats!A$1:F$144, 3, FALSE)</f>
        <v>9</v>
      </c>
      <c r="D14" s="14">
        <f>VLOOKUP(A14, Boats!A$1:F$144, 6, FALSE)</f>
        <v>90</v>
      </c>
      <c r="E14" s="15"/>
      <c r="F14" s="15"/>
      <c r="G14" s="16" t="str">
        <f t="shared" si="0"/>
        <v/>
      </c>
      <c r="H14" s="14" t="str">
        <f t="shared" si="1"/>
        <v/>
      </c>
      <c r="I14" s="16" t="str">
        <f t="shared" si="2"/>
        <v/>
      </c>
      <c r="J14" s="22" t="e">
        <f t="shared" si="3"/>
        <v>#VALUE!</v>
      </c>
      <c r="K14" s="20"/>
    </row>
    <row r="15" spans="1:14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4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3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  <c r="M17" s="3" t="s">
        <v>162</v>
      </c>
    </row>
    <row r="18" spans="1:13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3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3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3" ht="14.25" customHeight="1" x14ac:dyDescent="0.25"/>
    <row r="22" spans="1:13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3" x14ac:dyDescent="0.25">
      <c r="A23" s="11" t="s">
        <v>14</v>
      </c>
      <c r="B23" s="9"/>
      <c r="C23" s="7"/>
      <c r="D23" s="11" t="s">
        <v>88</v>
      </c>
      <c r="E23" s="23">
        <f>COUNTA(A28:A35)</f>
        <v>8</v>
      </c>
      <c r="F23" s="7"/>
      <c r="G23" s="7"/>
      <c r="H23" s="7"/>
      <c r="I23" s="7"/>
      <c r="J23" s="7"/>
      <c r="K23" s="7"/>
    </row>
    <row r="24" spans="1:13" x14ac:dyDescent="0.25">
      <c r="A24" s="11" t="s">
        <v>10</v>
      </c>
      <c r="B24" s="6"/>
      <c r="C24" s="7"/>
      <c r="D24" s="11" t="s">
        <v>89</v>
      </c>
      <c r="E24" s="23">
        <f>E23-COUNTIF(F28:F35, "DNC")</f>
        <v>8</v>
      </c>
      <c r="F24" s="7"/>
      <c r="G24" s="7"/>
      <c r="H24" s="7"/>
      <c r="I24" s="7"/>
      <c r="J24" s="7"/>
      <c r="K24" s="7"/>
    </row>
    <row r="25" spans="1:13" x14ac:dyDescent="0.25">
      <c r="A25" s="11"/>
      <c r="B25" s="10"/>
      <c r="C25" s="7"/>
      <c r="D25" s="7"/>
      <c r="E25" s="7"/>
      <c r="F25" s="7"/>
      <c r="G25" s="7"/>
      <c r="H25" s="7"/>
      <c r="I25" s="7"/>
      <c r="J25" s="7"/>
      <c r="K25" s="7"/>
    </row>
    <row r="26" spans="1:13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3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3" ht="15.75" x14ac:dyDescent="0.25">
      <c r="A28" s="13" t="s">
        <v>4</v>
      </c>
      <c r="B28" s="26" t="str">
        <f>VLOOKUP(A28, Boats!A$1:F$144, 2, FALSE)</f>
        <v>Dennis Hendel</v>
      </c>
      <c r="C28" s="26" t="str">
        <f>VLOOKUP(A28, Boats!A$1:F$144, 3, FALSE)</f>
        <v>KC3</v>
      </c>
      <c r="D28" s="29">
        <f>VLOOKUP(A28, Boats!A$1:F$144, 6, FALSE)</f>
        <v>126</v>
      </c>
      <c r="E28" s="36"/>
      <c r="F28" s="27"/>
      <c r="G28" s="28" t="str">
        <f t="shared" ref="G28:G35" si="4">IF(ISBLANK(E28), "", (E28-B$25) *24*60*60)</f>
        <v/>
      </c>
      <c r="H28" s="29" t="str">
        <f t="shared" ref="H28:H35" si="5">IF(ISBLANK(E28), "", ROUND(B$24*D28, 0))</f>
        <v/>
      </c>
      <c r="I28" s="28" t="str">
        <f t="shared" ref="I28:I35" si="6">IF(ISBLANK(E28),"",G28-H28)</f>
        <v/>
      </c>
      <c r="J28" s="29" t="e">
        <f t="shared" ref="J28:J35" si="7">IF(F28="DNF", $E$24+1, IF(F28="DNS", $E$24+1, IF(F28="DSQ", $E$24+1, IF(F28="DNC", $E$23+1, RANK(I28, I$28:I$35, 1)))))</f>
        <v>#VALUE!</v>
      </c>
      <c r="K28" s="17"/>
    </row>
    <row r="29" spans="1:13" ht="15.75" x14ac:dyDescent="0.25">
      <c r="A29" s="13" t="s">
        <v>39</v>
      </c>
      <c r="B29" s="26" t="str">
        <f>VLOOKUP(A29, Boats!A$1:F$144, 2, FALSE)</f>
        <v>Andy Kozieradzki</v>
      </c>
      <c r="C29" s="26">
        <f>VLOOKUP(A29, Boats!A$1:F$144, 3, FALSE)</f>
        <v>30578</v>
      </c>
      <c r="D29" s="29">
        <f>VLOOKUP(A29, Boats!A$1:F$144, 6, FALSE)</f>
        <v>126</v>
      </c>
      <c r="E29" s="27"/>
      <c r="F29" s="27"/>
      <c r="G29" s="28" t="str">
        <f t="shared" si="4"/>
        <v/>
      </c>
      <c r="H29" s="29" t="str">
        <f t="shared" si="5"/>
        <v/>
      </c>
      <c r="I29" s="28" t="str">
        <f t="shared" si="6"/>
        <v/>
      </c>
      <c r="J29" s="29" t="e">
        <f t="shared" si="7"/>
        <v>#VALUE!</v>
      </c>
      <c r="K29" s="20"/>
    </row>
    <row r="30" spans="1:13" ht="15.75" x14ac:dyDescent="0.25">
      <c r="A30" s="13" t="s">
        <v>153</v>
      </c>
      <c r="B30" s="14" t="str">
        <f>VLOOKUP(A30, Boats!A$1:F$144, 2, FALSE)</f>
        <v>Brian Casey</v>
      </c>
      <c r="C30" s="14">
        <f>VLOOKUP(A30, Boats!A$1:F$144, 3, FALSE)</f>
        <v>63345</v>
      </c>
      <c r="D30" s="14">
        <f>VLOOKUP(A30, Boats!A$1:F$144, 6, FALSE)</f>
        <v>132</v>
      </c>
      <c r="E30" s="15"/>
      <c r="F30" s="15"/>
      <c r="G30" s="16" t="str">
        <f t="shared" si="4"/>
        <v/>
      </c>
      <c r="H30" s="14" t="str">
        <f t="shared" si="5"/>
        <v/>
      </c>
      <c r="I30" s="16" t="str">
        <f t="shared" si="6"/>
        <v/>
      </c>
      <c r="J30" s="14" t="e">
        <f t="shared" si="7"/>
        <v>#VALUE!</v>
      </c>
      <c r="K30" s="20"/>
    </row>
    <row r="31" spans="1:13" ht="15.75" x14ac:dyDescent="0.25">
      <c r="A31" s="13" t="s">
        <v>116</v>
      </c>
      <c r="B31" s="14" t="str">
        <f>VLOOKUP(A31, Boats!A$1:F$144, 2, FALSE)</f>
        <v>John Vandereerden</v>
      </c>
      <c r="C31" s="14">
        <f>VLOOKUP(A31, Boats!A$1:F$144, 3, FALSE)</f>
        <v>24108</v>
      </c>
      <c r="D31" s="14">
        <f>VLOOKUP(A31, Boats!A$1:F$144, 6, FALSE)</f>
        <v>135</v>
      </c>
      <c r="E31" s="15"/>
      <c r="F31" s="15"/>
      <c r="G31" s="16" t="str">
        <f t="shared" si="4"/>
        <v/>
      </c>
      <c r="H31" s="14" t="str">
        <f t="shared" si="5"/>
        <v/>
      </c>
      <c r="I31" s="16" t="str">
        <f t="shared" si="6"/>
        <v/>
      </c>
      <c r="J31" s="14" t="e">
        <f t="shared" si="7"/>
        <v>#VALUE!</v>
      </c>
      <c r="K31" s="20"/>
    </row>
    <row r="32" spans="1:13" ht="15.75" x14ac:dyDescent="0.25">
      <c r="A32" s="13" t="s">
        <v>152</v>
      </c>
      <c r="B32" s="14" t="str">
        <f>VLOOKUP(A32, Boats!A$1:F$144, 2, FALSE)</f>
        <v>Chris Edwards</v>
      </c>
      <c r="C32" s="14">
        <f>VLOOKUP(A32, Boats!A$1:F$144, 3, FALSE)</f>
        <v>412</v>
      </c>
      <c r="D32" s="14">
        <v>138</v>
      </c>
      <c r="E32" s="15"/>
      <c r="F32" s="15"/>
      <c r="G32" s="16" t="str">
        <f t="shared" si="4"/>
        <v/>
      </c>
      <c r="H32" s="14" t="str">
        <f t="shared" si="5"/>
        <v/>
      </c>
      <c r="I32" s="16" t="str">
        <f t="shared" si="6"/>
        <v/>
      </c>
      <c r="J32" s="14" t="e">
        <f t="shared" si="7"/>
        <v>#VALUE!</v>
      </c>
      <c r="K32" s="20"/>
    </row>
    <row r="33" spans="1:11" ht="15.75" x14ac:dyDescent="0.25">
      <c r="A33" s="13" t="s">
        <v>112</v>
      </c>
      <c r="B33" s="14" t="str">
        <f>VLOOKUP(A33, Boats!A$1:F$144, 2, FALSE)</f>
        <v>Maciek Konkolowicz</v>
      </c>
      <c r="C33" s="14" t="str">
        <f>VLOOKUP(A33, Boats!A$1:F$144, 3, FALSE)</f>
        <v>KC 9</v>
      </c>
      <c r="D33" s="14">
        <f>VLOOKUP(A33, Boats!A$1:F$144, 6, FALSE)</f>
        <v>129</v>
      </c>
      <c r="E33" s="15"/>
      <c r="F33" s="15"/>
      <c r="G33" s="16" t="str">
        <f t="shared" si="4"/>
        <v/>
      </c>
      <c r="H33" s="14" t="str">
        <f t="shared" si="5"/>
        <v/>
      </c>
      <c r="I33" s="16" t="str">
        <f t="shared" si="6"/>
        <v/>
      </c>
      <c r="J33" s="14" t="e">
        <f t="shared" si="7"/>
        <v>#VALUE!</v>
      </c>
      <c r="K33" s="20"/>
    </row>
    <row r="34" spans="1:11" ht="15.75" x14ac:dyDescent="0.25">
      <c r="A34" s="38" t="s">
        <v>41</v>
      </c>
      <c r="B34" s="34" t="str">
        <f>VLOOKUP(A34, Boats!A$1:F$144, 2, FALSE)</f>
        <v>Larry Laing</v>
      </c>
      <c r="C34" s="34">
        <f>VLOOKUP(A34, Boats!A$1:F$144, 3, FALSE)</f>
        <v>42667</v>
      </c>
      <c r="D34" s="35">
        <f>VLOOKUP(A34, Boats!A$1:F$144, 6, FALSE)</f>
        <v>129</v>
      </c>
      <c r="E34" s="36"/>
      <c r="F34" s="36"/>
      <c r="G34" s="37" t="str">
        <f t="shared" si="4"/>
        <v/>
      </c>
      <c r="H34" s="35" t="str">
        <f t="shared" si="5"/>
        <v/>
      </c>
      <c r="I34" s="37" t="str">
        <f t="shared" si="6"/>
        <v/>
      </c>
      <c r="J34" s="35" t="e">
        <f t="shared" si="7"/>
        <v>#VALUE!</v>
      </c>
      <c r="K34" s="20"/>
    </row>
    <row r="35" spans="1:11" ht="15.75" x14ac:dyDescent="0.25">
      <c r="A35" s="13" t="s">
        <v>46</v>
      </c>
      <c r="B35" s="14" t="str">
        <f>VLOOKUP(A35, Boats!A$1:F$144, 2, FALSE)</f>
        <v>Phil Bergeron</v>
      </c>
      <c r="C35" s="14">
        <f>VLOOKUP(A35, Boats!A$1:F$144, 3, FALSE)</f>
        <v>24230</v>
      </c>
      <c r="D35" s="14">
        <f>VLOOKUP(A35, Boats!A$1:F$144, 6, FALSE)</f>
        <v>129</v>
      </c>
      <c r="E35" s="15"/>
      <c r="F35" s="15"/>
      <c r="G35" s="16" t="str">
        <f t="shared" si="4"/>
        <v/>
      </c>
      <c r="H35" s="14" t="str">
        <f t="shared" si="5"/>
        <v/>
      </c>
      <c r="I35" s="16" t="str">
        <f t="shared" si="6"/>
        <v/>
      </c>
      <c r="J35" s="14" t="e">
        <f t="shared" si="7"/>
        <v>#VALUE!</v>
      </c>
      <c r="K35" s="20"/>
    </row>
    <row r="37" spans="1:11" ht="18.75" x14ac:dyDescent="0.3">
      <c r="A37" s="4" t="s">
        <v>19</v>
      </c>
      <c r="B37" s="5"/>
      <c r="C37" s="5"/>
      <c r="D37" s="5"/>
      <c r="E37" s="5"/>
      <c r="F37" s="5"/>
      <c r="G37" s="5" t="s">
        <v>160</v>
      </c>
      <c r="H37" s="5"/>
      <c r="I37" s="5"/>
      <c r="J37" s="5"/>
      <c r="K37" s="5"/>
    </row>
    <row r="38" spans="1:11" x14ac:dyDescent="0.25">
      <c r="A38" s="11"/>
      <c r="B38" s="9" t="s">
        <v>168</v>
      </c>
      <c r="C38" s="7"/>
      <c r="D38" s="11" t="s">
        <v>88</v>
      </c>
      <c r="E38" s="21">
        <f>COUNTA(A43:A52)</f>
        <v>5</v>
      </c>
      <c r="F38" s="7"/>
      <c r="G38" s="7"/>
      <c r="H38" s="7"/>
      <c r="I38" s="7"/>
      <c r="J38" s="7"/>
      <c r="K38" s="7"/>
    </row>
    <row r="39" spans="1:11" x14ac:dyDescent="0.25">
      <c r="A39" s="11" t="s">
        <v>10</v>
      </c>
      <c r="B39" s="50">
        <v>5.18</v>
      </c>
      <c r="C39" s="7"/>
      <c r="D39" s="11" t="s">
        <v>89</v>
      </c>
      <c r="E39" s="21">
        <f>E38-COUNTIF(F43:F52, "DNC")</f>
        <v>4</v>
      </c>
      <c r="F39" s="7"/>
      <c r="G39" s="7"/>
      <c r="H39" s="7"/>
      <c r="I39" s="7"/>
      <c r="J39" s="7"/>
      <c r="K39" s="7"/>
    </row>
    <row r="40" spans="1:11" x14ac:dyDescent="0.25">
      <c r="A40" s="11"/>
      <c r="B40" s="10" t="s">
        <v>171</v>
      </c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1" ht="15.75" x14ac:dyDescent="0.25">
      <c r="A43" s="13" t="s">
        <v>52</v>
      </c>
      <c r="B43" s="14" t="str">
        <f>VLOOKUP(A43, Boats!A$1:F$144, 2, FALSE)</f>
        <v>Frank Marmara</v>
      </c>
      <c r="C43" s="14">
        <f>VLOOKUP(A43, Boats!A$1:F$144, 3, FALSE)</f>
        <v>5342</v>
      </c>
      <c r="D43" s="14">
        <f>VLOOKUP(A43, Boats!A$1:F$144, 6, FALSE)</f>
        <v>153</v>
      </c>
      <c r="E43" s="15"/>
      <c r="F43" s="15" t="s">
        <v>17</v>
      </c>
      <c r="G43" s="16" t="str">
        <f t="shared" ref="G43:G52" si="8">IF(ISBLANK(E43), "", (E43-B$40) *24*60*60)</f>
        <v/>
      </c>
      <c r="H43" s="14" t="str">
        <f t="shared" ref="H43:H52" si="9">IF(ISBLANK(E43), "", ROUND(B$39*D43, 0))</f>
        <v/>
      </c>
      <c r="I43" s="16" t="str">
        <f t="shared" ref="I43:I52" si="10">IF(ISBLANK(E43),"",G43-H43)</f>
        <v/>
      </c>
      <c r="J43" s="14">
        <f t="shared" ref="J43:J52" si="11">IF(F43="DNF", $E$39+1, IF(F43="DNS", $E$39+1, IF(F43="DSQ", $E$39+1, IF(F43="DNC", $E$38+1, RANK(I43, I$43:I$52, 1)))))</f>
        <v>5</v>
      </c>
      <c r="K43" s="17"/>
    </row>
    <row r="44" spans="1:11" ht="15.75" x14ac:dyDescent="0.25">
      <c r="A44" s="13" t="s">
        <v>74</v>
      </c>
      <c r="B44" s="14" t="str">
        <f>VLOOKUP(A44, Boats!A$1:F$144, 2, FALSE)</f>
        <v>Chris Wysynski</v>
      </c>
      <c r="C44" s="14">
        <f>VLOOKUP(A44, Boats!A$1:F$144, 3, FALSE)</f>
        <v>68</v>
      </c>
      <c r="D44" s="14">
        <f>VLOOKUP(A44, Boats!A$1:F$144, 6, FALSE)</f>
        <v>213</v>
      </c>
      <c r="E44" s="15"/>
      <c r="F44" s="15" t="s">
        <v>90</v>
      </c>
      <c r="G44" s="16" t="str">
        <f t="shared" si="8"/>
        <v/>
      </c>
      <c r="H44" s="14" t="str">
        <f t="shared" si="9"/>
        <v/>
      </c>
      <c r="I44" s="16" t="str">
        <f t="shared" si="10"/>
        <v/>
      </c>
      <c r="J44" s="14">
        <f t="shared" si="11"/>
        <v>6</v>
      </c>
      <c r="K44" s="17"/>
    </row>
    <row r="45" spans="1:11" ht="15.75" x14ac:dyDescent="0.25">
      <c r="A45" s="13" t="s">
        <v>148</v>
      </c>
      <c r="B45" s="14" t="str">
        <f>VLOOKUP(A45, Boats!A$1:F$144, 2, FALSE)</f>
        <v>Christine Drouillard</v>
      </c>
      <c r="C45" s="14">
        <f>VLOOKUP(A45, Boats!A$1:F$144, 3, FALSE)</f>
        <v>74</v>
      </c>
      <c r="D45" s="14">
        <f>VLOOKUP(A45, Boats!A$1:F$144, 6, FALSE)</f>
        <v>234</v>
      </c>
      <c r="E45" s="15">
        <v>0.85182870370370367</v>
      </c>
      <c r="F45" s="15"/>
      <c r="G45" s="16" t="e">
        <f t="shared" si="8"/>
        <v>#VALUE!</v>
      </c>
      <c r="H45" s="14">
        <f t="shared" si="9"/>
        <v>1212</v>
      </c>
      <c r="I45" s="16" t="e">
        <f t="shared" si="10"/>
        <v>#VALUE!</v>
      </c>
      <c r="J45" s="14" t="e">
        <f t="shared" si="11"/>
        <v>#VALUE!</v>
      </c>
      <c r="K45" s="20"/>
    </row>
    <row r="46" spans="1:11" ht="15.75" x14ac:dyDescent="0.25">
      <c r="A46" s="13" t="s">
        <v>68</v>
      </c>
      <c r="B46" s="14" t="str">
        <f>VLOOKUP(A46, Boats!A$1:F$144, 2, FALSE)</f>
        <v>Dennis Pare</v>
      </c>
      <c r="C46" s="14">
        <f>VLOOKUP(A46, Boats!A$1:F$144, 3, FALSE)</f>
        <v>1473</v>
      </c>
      <c r="D46" s="14">
        <f>VLOOKUP(A46, Boats!A$1:F$144, 6, FALSE)</f>
        <v>207</v>
      </c>
      <c r="E46" s="15">
        <v>0.85972222222222217</v>
      </c>
      <c r="F46" s="15"/>
      <c r="G46" s="16" t="e">
        <f t="shared" si="8"/>
        <v>#VALUE!</v>
      </c>
      <c r="H46" s="14">
        <f t="shared" si="9"/>
        <v>1072</v>
      </c>
      <c r="I46" s="16" t="e">
        <f t="shared" si="10"/>
        <v>#VALUE!</v>
      </c>
      <c r="J46" s="14" t="e">
        <f t="shared" si="11"/>
        <v>#VALUE!</v>
      </c>
      <c r="K46" s="20"/>
    </row>
    <row r="47" spans="1:11" ht="15.75" x14ac:dyDescent="0.25">
      <c r="A47" s="13" t="s">
        <v>143</v>
      </c>
      <c r="B47" s="14" t="str">
        <f>VLOOKUP(A47, Boats!A$1:F$144, 2, FALSE)</f>
        <v>Andrea Hill</v>
      </c>
      <c r="C47" s="14">
        <f>VLOOKUP(A47, Boats!A$1:F$144, 3, FALSE)</f>
        <v>533</v>
      </c>
      <c r="D47" s="14">
        <f>VLOOKUP(A47, Boats!A$1:F$144, 6, FALSE)</f>
        <v>168</v>
      </c>
      <c r="E47" s="15">
        <v>0.84888888888888892</v>
      </c>
      <c r="F47" s="15"/>
      <c r="G47" s="16" t="e">
        <f t="shared" si="8"/>
        <v>#VALUE!</v>
      </c>
      <c r="H47" s="14">
        <f t="shared" si="9"/>
        <v>870</v>
      </c>
      <c r="I47" s="16" t="e">
        <f t="shared" si="10"/>
        <v>#VALUE!</v>
      </c>
      <c r="J47" s="14" t="e">
        <f t="shared" si="11"/>
        <v>#VALUE!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6,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6,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14" t="e">
        <f t="shared" si="11"/>
        <v>#VALUE!</v>
      </c>
      <c r="K52" s="20"/>
    </row>
  </sheetData>
  <sheetProtection insertRows="0" deleteRows="0"/>
  <conditionalFormatting sqref="A10:J20 A28:J35">
    <cfRule type="expression" dxfId="1195" priority="5">
      <formula>NOT(ISBLANK($F10))</formula>
    </cfRule>
    <cfRule type="expression" dxfId="1194" priority="6">
      <formula>$J10=3</formula>
    </cfRule>
    <cfRule type="expression" dxfId="1193" priority="7">
      <formula>$J10=2</formula>
    </cfRule>
    <cfRule type="expression" dxfId="1192" priority="8">
      <formula>$J10=1</formula>
    </cfRule>
  </conditionalFormatting>
  <conditionalFormatting sqref="A43:J52">
    <cfRule type="expression" dxfId="1191" priority="1">
      <formula>NOT(ISBLANK($F43))</formula>
    </cfRule>
    <cfRule type="expression" dxfId="1190" priority="2">
      <formula>$J43=3</formula>
    </cfRule>
    <cfRule type="expression" dxfId="1189" priority="3">
      <formula>$J43=2</formula>
    </cfRule>
    <cfRule type="expression" dxfId="1188" priority="4">
      <formula>$J43=1</formula>
    </cfRule>
  </conditionalFormatting>
  <dataValidations count="1">
    <dataValidation type="list" allowBlank="1" showInputMessage="1" showErrorMessage="1" sqref="A43:A52 A10:A20 A28:A35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F43:F52 F10:F20 F28:F35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2"/>
  <sheetViews>
    <sheetView topLeftCell="A36" zoomScaleNormal="100" workbookViewId="0">
      <selection activeCell="J50" sqref="J50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4" ht="18.75" x14ac:dyDescent="0.3">
      <c r="A1" s="2" t="s">
        <v>22</v>
      </c>
      <c r="B1" s="3" t="s">
        <v>25</v>
      </c>
    </row>
    <row r="2" spans="1:14" ht="18.75" x14ac:dyDescent="0.3">
      <c r="A2" s="2" t="s">
        <v>96</v>
      </c>
    </row>
    <row r="4" spans="1:14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 t="s">
        <v>162</v>
      </c>
    </row>
    <row r="5" spans="1:14" x14ac:dyDescent="0.25">
      <c r="A5" s="11" t="s">
        <v>14</v>
      </c>
      <c r="B5" s="9"/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  <c r="N5" s="3" t="s">
        <v>162</v>
      </c>
    </row>
    <row r="6" spans="1:14" x14ac:dyDescent="0.25">
      <c r="A6" s="11" t="s">
        <v>10</v>
      </c>
      <c r="B6" s="6"/>
      <c r="C6" s="7"/>
      <c r="D6" s="11" t="s">
        <v>89</v>
      </c>
      <c r="E6" s="23">
        <f>E5-COUNTIF(F10:F20, "DNC")</f>
        <v>5</v>
      </c>
      <c r="F6" s="7"/>
      <c r="G6" s="7"/>
      <c r="H6" s="7"/>
      <c r="I6" s="7"/>
      <c r="J6" s="7"/>
      <c r="K6" s="7"/>
    </row>
    <row r="7" spans="1:14" x14ac:dyDescent="0.25">
      <c r="A7" s="11" t="s">
        <v>11</v>
      </c>
      <c r="B7" s="10"/>
      <c r="C7" s="7"/>
      <c r="D7" s="7"/>
      <c r="E7" s="7"/>
      <c r="F7" s="7"/>
      <c r="G7" s="7"/>
      <c r="H7" s="7"/>
      <c r="I7" s="7"/>
      <c r="J7" s="7"/>
      <c r="K7" s="7"/>
    </row>
    <row r="8" spans="1:14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4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4" ht="15.75" x14ac:dyDescent="0.25">
      <c r="A10" s="13" t="s">
        <v>108</v>
      </c>
      <c r="B10" s="14" t="str">
        <f>VLOOKUP(A10, Boats!A$1:F$144, 2, FALSE)</f>
        <v>Lintunen/Naysmith</v>
      </c>
      <c r="C10" s="14">
        <f>VLOOKUP(A10, Boats!A$1:F$144, 3, FALSE)</f>
        <v>67875</v>
      </c>
      <c r="D10" s="14">
        <f>VLOOKUP(A10, Boats!A$1:F$144, 6, FALSE)</f>
        <v>102</v>
      </c>
      <c r="E10" s="15"/>
      <c r="F10" s="15"/>
      <c r="G10" s="16" t="str">
        <f t="shared" ref="G10:G20" si="0">IF(ISBLANK(E10), "", (E10-B$7) *24*60*60)</f>
        <v/>
      </c>
      <c r="H10" s="14" t="str">
        <f t="shared" ref="H10:H20" si="1">IF(ISBLANK(E10), "", ROUND(B$6*D10, 0))</f>
        <v/>
      </c>
      <c r="I10" s="16" t="str">
        <f t="shared" ref="I10:I20" si="2">IF(ISBLANK(E10),"",G10-H10)</f>
        <v/>
      </c>
      <c r="J10" s="14" t="e">
        <f t="shared" ref="J10:J20" si="3">IF(F10="DNF", $E$6+1, IF(F10="DNS", $E$6+1, IF(F10="DSQ", $E$6+1, IF(F10="DNC", $E$5+1, RANK(I10, I$10:I$20, 1)))))</f>
        <v>#VALUE!</v>
      </c>
      <c r="K10" s="17"/>
    </row>
    <row r="11" spans="1:14" ht="15.75" x14ac:dyDescent="0.25">
      <c r="A11" s="13" t="s">
        <v>114</v>
      </c>
      <c r="B11" s="26" t="str">
        <f>VLOOKUP(A11, Boats!A$1:F$144, 2, FALSE)</f>
        <v>Scott Pillon</v>
      </c>
      <c r="C11" s="26">
        <f>VLOOKUP(A11, Boats!A$1:F$144, 3, FALSE)</f>
        <v>911</v>
      </c>
      <c r="D11" s="29">
        <f>VLOOKUP(A11, Boats!A$1:F$144, 6, FALSE)</f>
        <v>99</v>
      </c>
      <c r="E11" s="27"/>
      <c r="F11" s="27"/>
      <c r="G11" s="28" t="str">
        <f t="shared" si="0"/>
        <v/>
      </c>
      <c r="H11" s="26" t="str">
        <f t="shared" si="1"/>
        <v/>
      </c>
      <c r="I11" s="28" t="str">
        <f t="shared" si="2"/>
        <v/>
      </c>
      <c r="J11" s="29" t="e">
        <f t="shared" si="3"/>
        <v>#VALUE!</v>
      </c>
      <c r="K11" s="17"/>
    </row>
    <row r="12" spans="1:14" ht="15.75" x14ac:dyDescent="0.25">
      <c r="A12" s="13" t="s">
        <v>107</v>
      </c>
      <c r="B12" s="14" t="str">
        <f>VLOOKUP(A12, Boats!A$1:F$144, 2, FALSE)</f>
        <v>Rob Ferguson</v>
      </c>
      <c r="C12" s="14"/>
      <c r="D12" s="14">
        <f>VLOOKUP(A12, Boats!A$1:F$144, 6, FALSE)</f>
        <v>108</v>
      </c>
      <c r="E12" s="15"/>
      <c r="F12" s="15"/>
      <c r="G12" s="16" t="str">
        <f t="shared" si="0"/>
        <v/>
      </c>
      <c r="H12" s="14" t="str">
        <f t="shared" si="1"/>
        <v/>
      </c>
      <c r="I12" s="16" t="str">
        <f t="shared" si="2"/>
        <v/>
      </c>
      <c r="J12" s="14" t="e">
        <f t="shared" si="3"/>
        <v>#VALUE!</v>
      </c>
      <c r="K12" s="20"/>
    </row>
    <row r="13" spans="1:14" ht="15.75" x14ac:dyDescent="0.25">
      <c r="A13" s="13" t="s">
        <v>147</v>
      </c>
      <c r="B13" s="14" t="str">
        <f>VLOOKUP(A13, Boats!A$1:F$144, 2, FALSE)</f>
        <v>Brad Blackton</v>
      </c>
      <c r="C13" s="14">
        <f>VLOOKUP(A13, Boats!A$1:F$144, 3, FALSE)</f>
        <v>112</v>
      </c>
      <c r="D13" s="22">
        <f>VLOOKUP(A13, Boats!A$1:F$144, 6, FALSE)</f>
        <v>102</v>
      </c>
      <c r="E13" s="15"/>
      <c r="F13" s="15"/>
      <c r="G13" s="16" t="str">
        <f t="shared" si="0"/>
        <v/>
      </c>
      <c r="H13" s="14" t="str">
        <f t="shared" si="1"/>
        <v/>
      </c>
      <c r="I13" s="16" t="str">
        <f t="shared" si="2"/>
        <v/>
      </c>
      <c r="J13" s="22" t="e">
        <f t="shared" si="3"/>
        <v>#VALUE!</v>
      </c>
      <c r="K13" s="20"/>
    </row>
    <row r="14" spans="1:14" ht="15.75" x14ac:dyDescent="0.25">
      <c r="A14" s="13" t="s">
        <v>31</v>
      </c>
      <c r="B14" s="14" t="str">
        <f>VLOOKUP(A14, Boats!A$1:F$144, 2, FALSE)</f>
        <v>Dave Evans</v>
      </c>
      <c r="C14" s="14">
        <f>VLOOKUP(A14, Boats!A$1:F$144, 3, FALSE)</f>
        <v>9</v>
      </c>
      <c r="D14" s="14">
        <f>VLOOKUP(A14, Boats!A$1:F$144, 6, FALSE)</f>
        <v>90</v>
      </c>
      <c r="E14" s="15"/>
      <c r="F14" s="15"/>
      <c r="G14" s="16" t="str">
        <f t="shared" si="0"/>
        <v/>
      </c>
      <c r="H14" s="14" t="str">
        <f t="shared" si="1"/>
        <v/>
      </c>
      <c r="I14" s="16" t="str">
        <f t="shared" si="2"/>
        <v/>
      </c>
      <c r="J14" s="22" t="e">
        <f t="shared" si="3"/>
        <v>#VALUE!</v>
      </c>
      <c r="K14" s="20"/>
    </row>
    <row r="15" spans="1:14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4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3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  <c r="M17" s="3" t="s">
        <v>162</v>
      </c>
    </row>
    <row r="18" spans="1:13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3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3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3" ht="14.25" customHeight="1" x14ac:dyDescent="0.25"/>
    <row r="22" spans="1:13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3" x14ac:dyDescent="0.25">
      <c r="A23" s="11" t="s">
        <v>14</v>
      </c>
      <c r="B23" s="9"/>
      <c r="C23" s="7"/>
      <c r="D23" s="11" t="s">
        <v>88</v>
      </c>
      <c r="E23" s="23">
        <f>COUNTA(A28:A35)</f>
        <v>8</v>
      </c>
      <c r="F23" s="7"/>
      <c r="G23" s="7"/>
      <c r="H23" s="7"/>
      <c r="I23" s="7"/>
      <c r="J23" s="7"/>
      <c r="K23" s="7"/>
    </row>
    <row r="24" spans="1:13" x14ac:dyDescent="0.25">
      <c r="A24" s="11" t="s">
        <v>10</v>
      </c>
      <c r="B24" s="6"/>
      <c r="C24" s="7"/>
      <c r="D24" s="11" t="s">
        <v>89</v>
      </c>
      <c r="E24" s="23">
        <f>E23-COUNTIF(F28:F35, "DNC")</f>
        <v>8</v>
      </c>
      <c r="F24" s="7"/>
      <c r="G24" s="7"/>
      <c r="H24" s="7"/>
      <c r="I24" s="7"/>
      <c r="J24" s="7"/>
      <c r="K24" s="7"/>
    </row>
    <row r="25" spans="1:13" x14ac:dyDescent="0.25">
      <c r="A25" s="11"/>
      <c r="B25" s="10"/>
      <c r="C25" s="7"/>
      <c r="D25" s="7"/>
      <c r="E25" s="7"/>
      <c r="F25" s="7"/>
      <c r="G25" s="7"/>
      <c r="H25" s="7"/>
      <c r="I25" s="7"/>
      <c r="J25" s="7"/>
      <c r="K25" s="7"/>
    </row>
    <row r="26" spans="1:13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3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3" ht="15.75" x14ac:dyDescent="0.25">
      <c r="A28" s="13" t="s">
        <v>4</v>
      </c>
      <c r="B28" s="26" t="str">
        <f>VLOOKUP(A28, Boats!A$1:F$144, 2, FALSE)</f>
        <v>Dennis Hendel</v>
      </c>
      <c r="C28" s="26" t="str">
        <f>VLOOKUP(A28, Boats!A$1:F$144, 3, FALSE)</f>
        <v>KC3</v>
      </c>
      <c r="D28" s="29">
        <f>VLOOKUP(A28, Boats!A$1:F$144, 6, FALSE)</f>
        <v>126</v>
      </c>
      <c r="E28" s="36"/>
      <c r="F28" s="27"/>
      <c r="G28" s="28" t="str">
        <f t="shared" ref="G28:G35" si="4">IF(ISBLANK(E28), "", (E28-B$25) *24*60*60)</f>
        <v/>
      </c>
      <c r="H28" s="29" t="str">
        <f t="shared" ref="H28:H35" si="5">IF(ISBLANK(E28), "", ROUND(B$24*D28, 0))</f>
        <v/>
      </c>
      <c r="I28" s="28" t="str">
        <f t="shared" ref="I28:I35" si="6">IF(ISBLANK(E28),"",G28-H28)</f>
        <v/>
      </c>
      <c r="J28" s="29" t="e">
        <f t="shared" ref="J28:J35" si="7">IF(F28="DNF", $E$24+1, IF(F28="DNS", $E$24+1, IF(F28="DSQ", $E$24+1, IF(F28="DNC", $E$23+1, RANK(I28, I$28:I$35, 1)))))</f>
        <v>#VALUE!</v>
      </c>
      <c r="K28" s="17"/>
    </row>
    <row r="29" spans="1:13" ht="15.75" x14ac:dyDescent="0.25">
      <c r="A29" s="13" t="s">
        <v>39</v>
      </c>
      <c r="B29" s="26" t="str">
        <f>VLOOKUP(A29, Boats!A$1:F$144, 2, FALSE)</f>
        <v>Andy Kozieradzki</v>
      </c>
      <c r="C29" s="26">
        <f>VLOOKUP(A29, Boats!A$1:F$144, 3, FALSE)</f>
        <v>30578</v>
      </c>
      <c r="D29" s="29">
        <f>VLOOKUP(A29, Boats!A$1:F$144, 6, FALSE)</f>
        <v>126</v>
      </c>
      <c r="E29" s="27"/>
      <c r="F29" s="27"/>
      <c r="G29" s="28" t="str">
        <f t="shared" si="4"/>
        <v/>
      </c>
      <c r="H29" s="29" t="str">
        <f t="shared" si="5"/>
        <v/>
      </c>
      <c r="I29" s="28" t="str">
        <f t="shared" si="6"/>
        <v/>
      </c>
      <c r="J29" s="29" t="e">
        <f t="shared" si="7"/>
        <v>#VALUE!</v>
      </c>
      <c r="K29" s="20"/>
    </row>
    <row r="30" spans="1:13" ht="15.75" x14ac:dyDescent="0.25">
      <c r="A30" s="13" t="s">
        <v>153</v>
      </c>
      <c r="B30" s="14" t="str">
        <f>VLOOKUP(A30, Boats!A$1:F$144, 2, FALSE)</f>
        <v>Brian Casey</v>
      </c>
      <c r="C30" s="14">
        <f>VLOOKUP(A30, Boats!A$1:F$144, 3, FALSE)</f>
        <v>63345</v>
      </c>
      <c r="D30" s="14">
        <f>VLOOKUP(A30, Boats!A$1:F$144, 6, FALSE)</f>
        <v>132</v>
      </c>
      <c r="E30" s="15"/>
      <c r="F30" s="15"/>
      <c r="G30" s="16" t="str">
        <f t="shared" si="4"/>
        <v/>
      </c>
      <c r="H30" s="14" t="str">
        <f t="shared" si="5"/>
        <v/>
      </c>
      <c r="I30" s="16" t="str">
        <f t="shared" si="6"/>
        <v/>
      </c>
      <c r="J30" s="14" t="e">
        <f t="shared" si="7"/>
        <v>#VALUE!</v>
      </c>
      <c r="K30" s="20"/>
    </row>
    <row r="31" spans="1:13" ht="15.75" x14ac:dyDescent="0.25">
      <c r="A31" s="13" t="s">
        <v>116</v>
      </c>
      <c r="B31" s="14" t="str">
        <f>VLOOKUP(A31, Boats!A$1:F$144, 2, FALSE)</f>
        <v>John Vandereerden</v>
      </c>
      <c r="C31" s="14">
        <f>VLOOKUP(A31, Boats!A$1:F$144, 3, FALSE)</f>
        <v>24108</v>
      </c>
      <c r="D31" s="14">
        <f>VLOOKUP(A31, Boats!A$1:F$144, 6, FALSE)</f>
        <v>135</v>
      </c>
      <c r="E31" s="15"/>
      <c r="F31" s="15"/>
      <c r="G31" s="16" t="str">
        <f t="shared" si="4"/>
        <v/>
      </c>
      <c r="H31" s="14" t="str">
        <f t="shared" si="5"/>
        <v/>
      </c>
      <c r="I31" s="16" t="str">
        <f t="shared" si="6"/>
        <v/>
      </c>
      <c r="J31" s="14" t="e">
        <f t="shared" si="7"/>
        <v>#VALUE!</v>
      </c>
      <c r="K31" s="20"/>
    </row>
    <row r="32" spans="1:13" ht="15.75" x14ac:dyDescent="0.25">
      <c r="A32" s="13" t="s">
        <v>152</v>
      </c>
      <c r="B32" s="14" t="str">
        <f>VLOOKUP(A32, Boats!A$1:F$144, 2, FALSE)</f>
        <v>Chris Edwards</v>
      </c>
      <c r="C32" s="14">
        <f>VLOOKUP(A32, Boats!A$1:F$144, 3, FALSE)</f>
        <v>412</v>
      </c>
      <c r="D32" s="14">
        <v>138</v>
      </c>
      <c r="E32" s="15"/>
      <c r="F32" s="15"/>
      <c r="G32" s="16" t="str">
        <f t="shared" si="4"/>
        <v/>
      </c>
      <c r="H32" s="14" t="str">
        <f t="shared" si="5"/>
        <v/>
      </c>
      <c r="I32" s="16" t="str">
        <f t="shared" si="6"/>
        <v/>
      </c>
      <c r="J32" s="14" t="e">
        <f t="shared" si="7"/>
        <v>#VALUE!</v>
      </c>
      <c r="K32" s="20"/>
    </row>
    <row r="33" spans="1:11" ht="15.75" x14ac:dyDescent="0.25">
      <c r="A33" s="13" t="s">
        <v>112</v>
      </c>
      <c r="B33" s="14" t="str">
        <f>VLOOKUP(A33, Boats!A$1:F$144, 2, FALSE)</f>
        <v>Maciek Konkolowicz</v>
      </c>
      <c r="C33" s="14" t="str">
        <f>VLOOKUP(A33, Boats!A$1:F$144, 3, FALSE)</f>
        <v>KC 9</v>
      </c>
      <c r="D33" s="14">
        <f>VLOOKUP(A33, Boats!A$1:F$144, 6, FALSE)</f>
        <v>129</v>
      </c>
      <c r="E33" s="15"/>
      <c r="F33" s="15"/>
      <c r="G33" s="16" t="str">
        <f t="shared" si="4"/>
        <v/>
      </c>
      <c r="H33" s="14" t="str">
        <f t="shared" si="5"/>
        <v/>
      </c>
      <c r="I33" s="16" t="str">
        <f t="shared" si="6"/>
        <v/>
      </c>
      <c r="J33" s="14" t="e">
        <f t="shared" si="7"/>
        <v>#VALUE!</v>
      </c>
      <c r="K33" s="20"/>
    </row>
    <row r="34" spans="1:11" ht="15.75" x14ac:dyDescent="0.25">
      <c r="A34" s="38" t="s">
        <v>41</v>
      </c>
      <c r="B34" s="34" t="str">
        <f>VLOOKUP(A34, Boats!A$1:F$144, 2, FALSE)</f>
        <v>Larry Laing</v>
      </c>
      <c r="C34" s="34">
        <f>VLOOKUP(A34, Boats!A$1:F$144, 3, FALSE)</f>
        <v>42667</v>
      </c>
      <c r="D34" s="35">
        <f>VLOOKUP(A34, Boats!A$1:F$144, 6, FALSE)</f>
        <v>129</v>
      </c>
      <c r="E34" s="36"/>
      <c r="F34" s="36"/>
      <c r="G34" s="37" t="str">
        <f t="shared" si="4"/>
        <v/>
      </c>
      <c r="H34" s="35" t="str">
        <f t="shared" si="5"/>
        <v/>
      </c>
      <c r="I34" s="37" t="str">
        <f t="shared" si="6"/>
        <v/>
      </c>
      <c r="J34" s="35" t="e">
        <f t="shared" si="7"/>
        <v>#VALUE!</v>
      </c>
      <c r="K34" s="20"/>
    </row>
    <row r="35" spans="1:11" ht="15.75" x14ac:dyDescent="0.25">
      <c r="A35" s="13" t="s">
        <v>46</v>
      </c>
      <c r="B35" s="14" t="str">
        <f>VLOOKUP(A35, Boats!A$1:F$144, 2, FALSE)</f>
        <v>Phil Bergeron</v>
      </c>
      <c r="C35" s="14">
        <f>VLOOKUP(A35, Boats!A$1:F$144, 3, FALSE)</f>
        <v>24230</v>
      </c>
      <c r="D35" s="14">
        <f>VLOOKUP(A35, Boats!A$1:F$144, 6, FALSE)</f>
        <v>129</v>
      </c>
      <c r="E35" s="15"/>
      <c r="F35" s="15"/>
      <c r="G35" s="16" t="str">
        <f t="shared" si="4"/>
        <v/>
      </c>
      <c r="H35" s="14" t="str">
        <f t="shared" si="5"/>
        <v/>
      </c>
      <c r="I35" s="16" t="str">
        <f t="shared" si="6"/>
        <v/>
      </c>
      <c r="J35" s="14" t="e">
        <f t="shared" si="7"/>
        <v>#VALUE!</v>
      </c>
      <c r="K35" s="20"/>
    </row>
    <row r="37" spans="1:11" ht="18.75" x14ac:dyDescent="0.3">
      <c r="A37" s="4" t="s">
        <v>19</v>
      </c>
      <c r="B37" s="5"/>
      <c r="C37" s="5"/>
      <c r="D37" s="5"/>
      <c r="E37" s="5"/>
      <c r="F37" s="5"/>
      <c r="G37" s="5" t="s">
        <v>160</v>
      </c>
      <c r="H37" s="5"/>
      <c r="I37" s="5"/>
      <c r="J37" s="5"/>
      <c r="K37" s="5"/>
    </row>
    <row r="38" spans="1:11" x14ac:dyDescent="0.25">
      <c r="A38" s="11"/>
      <c r="B38" s="9"/>
      <c r="C38" s="7"/>
      <c r="D38" s="11" t="s">
        <v>88</v>
      </c>
      <c r="E38" s="21">
        <f>COUNTA(A43:A52)</f>
        <v>6</v>
      </c>
      <c r="F38" s="7"/>
      <c r="G38" s="7"/>
      <c r="H38" s="7"/>
      <c r="I38" s="7"/>
      <c r="J38" s="7"/>
      <c r="K38" s="7"/>
    </row>
    <row r="39" spans="1:11" x14ac:dyDescent="0.25">
      <c r="A39" s="11" t="s">
        <v>10</v>
      </c>
      <c r="B39" s="50"/>
      <c r="C39" s="7"/>
      <c r="D39" s="11" t="s">
        <v>89</v>
      </c>
      <c r="E39" s="21">
        <f>E38-COUNTIF(F43:F52, "DNC")</f>
        <v>6</v>
      </c>
      <c r="F39" s="7"/>
      <c r="G39" s="7"/>
      <c r="H39" s="7"/>
      <c r="I39" s="7"/>
      <c r="J39" s="7"/>
      <c r="K39" s="7"/>
    </row>
    <row r="40" spans="1:11" x14ac:dyDescent="0.25">
      <c r="A40" s="11"/>
      <c r="B40" s="10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1" ht="15.75" x14ac:dyDescent="0.25">
      <c r="A43" s="13" t="s">
        <v>148</v>
      </c>
      <c r="B43" s="14" t="str">
        <f>VLOOKUP(A43, Boats!A$1:F$144, 2, FALSE)</f>
        <v>Christine Drouillard</v>
      </c>
      <c r="C43" s="14">
        <f>VLOOKUP(A43, Boats!A$1:F$144, 3, FALSE)</f>
        <v>74</v>
      </c>
      <c r="D43" s="14">
        <f>VLOOKUP(A43, Boats!A$1:F$144, 6, FALSE)</f>
        <v>234</v>
      </c>
      <c r="E43" s="15"/>
      <c r="F43" s="15"/>
      <c r="G43" s="16" t="str">
        <f t="shared" ref="G43:G52" si="8">IF(ISBLANK(E43), "", (E43-B$40) *24*60*60)</f>
        <v/>
      </c>
      <c r="H43" s="14" t="str">
        <f t="shared" ref="H43:H52" si="9">IF(ISBLANK(E43), "", ROUND(B$39*D43, 0))</f>
        <v/>
      </c>
      <c r="I43" s="16" t="str">
        <f t="shared" ref="I43:I52" si="10">IF(ISBLANK(E43),"",G43-H43)</f>
        <v/>
      </c>
      <c r="J43" s="14" t="e">
        <f t="shared" ref="J43:J52" si="11">IF(F43="DNF", $E$39+1, IF(F43="DNS", $E$39+1, IF(F43="DSQ", $E$39+1, IF(F43="DNC", $E$38+1, RANK(I43, I$43:I$52, 1)))))</f>
        <v>#VALUE!</v>
      </c>
      <c r="K43" s="17"/>
    </row>
    <row r="44" spans="1:11" ht="15.75" x14ac:dyDescent="0.25">
      <c r="A44" s="13" t="s">
        <v>68</v>
      </c>
      <c r="B44" s="14" t="str">
        <f>VLOOKUP(A44, Boats!A$1:F$144, 2, FALSE)</f>
        <v>Dennis Pare</v>
      </c>
      <c r="C44" s="14">
        <f>VLOOKUP(A44, Boats!A$1:F$144, 3, FALSE)</f>
        <v>1473</v>
      </c>
      <c r="D44" s="14">
        <f>VLOOKUP(A44, Boats!A$1:F$144, 6, FALSE)</f>
        <v>207</v>
      </c>
      <c r="E44" s="15"/>
      <c r="F44" s="15"/>
      <c r="G44" s="16" t="str">
        <f t="shared" si="8"/>
        <v/>
      </c>
      <c r="H44" s="14" t="str">
        <f t="shared" si="9"/>
        <v/>
      </c>
      <c r="I44" s="16" t="str">
        <f t="shared" si="10"/>
        <v/>
      </c>
      <c r="J44" s="14" t="e">
        <f t="shared" si="11"/>
        <v>#VALUE!</v>
      </c>
      <c r="K44" s="17"/>
    </row>
    <row r="45" spans="1:11" ht="15.75" x14ac:dyDescent="0.25">
      <c r="A45" s="13" t="s">
        <v>143</v>
      </c>
      <c r="B45" s="14" t="str">
        <f>VLOOKUP(A45, Boats!A$1:F$144, 2, FALSE)</f>
        <v>Andrea Hill</v>
      </c>
      <c r="C45" s="14">
        <f>VLOOKUP(A45, Boats!A$1:F$144, 3, FALSE)</f>
        <v>533</v>
      </c>
      <c r="D45" s="14">
        <f>VLOOKUP(A45, Boats!A$1:F$144, 6, FALSE)</f>
        <v>168</v>
      </c>
      <c r="E45" s="15"/>
      <c r="F45" s="15"/>
      <c r="G45" s="16" t="str">
        <f t="shared" si="8"/>
        <v/>
      </c>
      <c r="H45" s="14" t="str">
        <f t="shared" si="9"/>
        <v/>
      </c>
      <c r="I45" s="16" t="str">
        <f t="shared" si="10"/>
        <v/>
      </c>
      <c r="J45" s="14" t="e">
        <f t="shared" si="11"/>
        <v>#VALUE!</v>
      </c>
      <c r="K45" s="20"/>
    </row>
    <row r="46" spans="1:11" ht="15.75" x14ac:dyDescent="0.25">
      <c r="A46" s="13" t="s">
        <v>74</v>
      </c>
      <c r="B46" s="14" t="str">
        <f>VLOOKUP(A46, Boats!A$1:F$144, 2, FALSE)</f>
        <v>Chris Wysynski</v>
      </c>
      <c r="C46" s="14">
        <f>VLOOKUP(A46, Boats!A$1:F$144, 3, FALSE)</f>
        <v>68</v>
      </c>
      <c r="D46" s="14">
        <f>VLOOKUP(A46, Boats!A$1:F$144, 6, FALSE)</f>
        <v>213</v>
      </c>
      <c r="E46" s="15"/>
      <c r="F46" s="15"/>
      <c r="G46" s="16" t="str">
        <f t="shared" si="8"/>
        <v/>
      </c>
      <c r="H46" s="14" t="str">
        <f t="shared" si="9"/>
        <v/>
      </c>
      <c r="I46" s="16" t="str">
        <f t="shared" si="10"/>
        <v/>
      </c>
      <c r="J46" s="14" t="e">
        <f t="shared" si="11"/>
        <v>#VALUE!</v>
      </c>
      <c r="K46" s="20"/>
    </row>
    <row r="47" spans="1:11" ht="15.75" x14ac:dyDescent="0.25">
      <c r="A47" s="13" t="s">
        <v>52</v>
      </c>
      <c r="B47" s="14" t="str">
        <f>VLOOKUP(A47, Boats!A$1:F$144, 2, FALSE)</f>
        <v>Frank Marmara</v>
      </c>
      <c r="C47" s="14">
        <f>VLOOKUP(A47, Boats!A$1:F$144, 3, FALSE)</f>
        <v>5342</v>
      </c>
      <c r="D47" s="14">
        <f>VLOOKUP(A47, Boats!A$1:F$144, 6, FALSE)</f>
        <v>153</v>
      </c>
      <c r="E47" s="15"/>
      <c r="F47" s="15"/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 t="e">
        <f t="shared" si="11"/>
        <v>#VALUE!</v>
      </c>
      <c r="K47" s="20"/>
    </row>
    <row r="48" spans="1:11" ht="15.75" x14ac:dyDescent="0.25">
      <c r="A48" s="13" t="s">
        <v>133</v>
      </c>
      <c r="B48" s="14" t="str">
        <f>VLOOKUP(A48, Boats!A$1:F$144, 2, FALSE)</f>
        <v>Jason Allson</v>
      </c>
      <c r="C48" s="14">
        <f>VLOOKUP(A48, Boats!A$1:F$144, 3, FALSE)</f>
        <v>370</v>
      </c>
      <c r="D48" s="14">
        <f>VLOOKUP(A48, Boats!A$1:F$144, 6, FALSE)</f>
        <v>150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6,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14" t="e">
        <f t="shared" si="11"/>
        <v>#VALUE!</v>
      </c>
      <c r="K52" s="20"/>
    </row>
  </sheetData>
  <sheetProtection insertRows="0" deleteRows="0"/>
  <conditionalFormatting sqref="A10:J20 A28:J35">
    <cfRule type="expression" dxfId="1151" priority="5">
      <formula>NOT(ISBLANK($F10))</formula>
    </cfRule>
    <cfRule type="expression" dxfId="1150" priority="6">
      <formula>$J10=3</formula>
    </cfRule>
    <cfRule type="expression" dxfId="1149" priority="7">
      <formula>$J10=2</formula>
    </cfRule>
    <cfRule type="expression" dxfId="1148" priority="8">
      <formula>$J10=1</formula>
    </cfRule>
  </conditionalFormatting>
  <conditionalFormatting sqref="A43:J52">
    <cfRule type="expression" dxfId="1147" priority="1">
      <formula>NOT(ISBLANK($F43))</formula>
    </cfRule>
    <cfRule type="expression" dxfId="1146" priority="2">
      <formula>$J43=3</formula>
    </cfRule>
    <cfRule type="expression" dxfId="1145" priority="3">
      <formula>$J43=2</formula>
    </cfRule>
    <cfRule type="expression" dxfId="1144" priority="4">
      <formula>$J43=1</formula>
    </cfRule>
  </conditionalFormatting>
  <dataValidations count="1">
    <dataValidation type="list" allowBlank="1" showInputMessage="1" showErrorMessage="1" sqref="A43:A52 A10:A20 A28:A35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F43:F52 F10:F20 F28:F35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2"/>
  <sheetViews>
    <sheetView topLeftCell="A32" zoomScaleNormal="100" workbookViewId="0">
      <selection activeCell="D44" sqref="D44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4" ht="18.75" x14ac:dyDescent="0.3">
      <c r="A1" s="2" t="s">
        <v>22</v>
      </c>
      <c r="B1" s="3" t="s">
        <v>25</v>
      </c>
    </row>
    <row r="2" spans="1:14" ht="18.75" x14ac:dyDescent="0.3">
      <c r="A2" s="2" t="s">
        <v>96</v>
      </c>
    </row>
    <row r="4" spans="1:14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 t="s">
        <v>162</v>
      </c>
    </row>
    <row r="5" spans="1:14" x14ac:dyDescent="0.25">
      <c r="A5" s="11" t="s">
        <v>14</v>
      </c>
      <c r="B5" s="9">
        <v>43282</v>
      </c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  <c r="N5" s="3" t="s">
        <v>162</v>
      </c>
    </row>
    <row r="6" spans="1:14" x14ac:dyDescent="0.25">
      <c r="A6" s="11" t="s">
        <v>10</v>
      </c>
      <c r="B6" s="6">
        <v>6.17</v>
      </c>
      <c r="C6" s="7"/>
      <c r="D6" s="11" t="s">
        <v>89</v>
      </c>
      <c r="E6" s="23">
        <f>E5-COUNTIF(F10:F20, "DNC")</f>
        <v>4</v>
      </c>
      <c r="F6" s="7"/>
      <c r="G6" s="7"/>
      <c r="H6" s="7"/>
      <c r="I6" s="7"/>
      <c r="J6" s="7"/>
      <c r="K6" s="7"/>
    </row>
    <row r="7" spans="1:14" x14ac:dyDescent="0.25">
      <c r="A7" s="11" t="s">
        <v>11</v>
      </c>
      <c r="B7" s="10">
        <v>0.78819444444444453</v>
      </c>
      <c r="C7" s="7"/>
      <c r="D7" s="7"/>
      <c r="E7" s="7"/>
      <c r="F7" s="7"/>
      <c r="G7" s="7"/>
      <c r="H7" s="7"/>
      <c r="I7" s="7"/>
      <c r="J7" s="7"/>
      <c r="K7" s="7"/>
    </row>
    <row r="8" spans="1:14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4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4" ht="15.75" x14ac:dyDescent="0.25">
      <c r="A10" s="13" t="s">
        <v>108</v>
      </c>
      <c r="B10" s="14" t="str">
        <f>VLOOKUP(A10, Boats!A$1:F$144, 2, FALSE)</f>
        <v>Lintunen/Naysmith</v>
      </c>
      <c r="C10" s="14">
        <f>VLOOKUP(A10, Boats!A$1:F$144, 3, FALSE)</f>
        <v>67875</v>
      </c>
      <c r="D10" s="14">
        <f>VLOOKUP(A10, Boats!A$1:F$144, 6, FALSE)</f>
        <v>102</v>
      </c>
      <c r="E10" s="15">
        <v>0.83305555555555555</v>
      </c>
      <c r="F10" s="15"/>
      <c r="G10" s="16">
        <f t="shared" ref="G10:G20" si="0">IF(ISBLANK(E10), "", (E10-B$7) *24*60*60)</f>
        <v>3875.9999999999918</v>
      </c>
      <c r="H10" s="14">
        <f t="shared" ref="H10:H20" si="1">IF(ISBLANK(E10), "", ROUND(B$6*D10, 0))</f>
        <v>629</v>
      </c>
      <c r="I10" s="16">
        <f t="shared" ref="I10:I20" si="2">IF(ISBLANK(E10),"",G10-H10)</f>
        <v>3246.9999999999918</v>
      </c>
      <c r="J10" s="14">
        <f t="shared" ref="J10:J20" si="3">IF(F10="DNF", $E$6+1, IF(F10="DNS", $E$6+1, IF(F10="DSQ", $E$6+1, IF(F10="DNC", $E$5+1, RANK(I10, I$10:I$20, 1)))))</f>
        <v>1</v>
      </c>
      <c r="K10" s="17"/>
    </row>
    <row r="11" spans="1:14" ht="15.75" x14ac:dyDescent="0.25">
      <c r="A11" s="13" t="s">
        <v>114</v>
      </c>
      <c r="B11" s="26" t="str">
        <f>VLOOKUP(A11, Boats!A$1:F$144, 2, FALSE)</f>
        <v>Scott Pillon</v>
      </c>
      <c r="C11" s="26">
        <f>VLOOKUP(A11, Boats!A$1:F$144, 3, FALSE)</f>
        <v>911</v>
      </c>
      <c r="D11" s="29">
        <f>VLOOKUP(A11, Boats!A$1:F$144, 6, FALSE)</f>
        <v>99</v>
      </c>
      <c r="E11" s="27"/>
      <c r="F11" s="15" t="s">
        <v>17</v>
      </c>
      <c r="G11" s="28" t="str">
        <f t="shared" si="0"/>
        <v/>
      </c>
      <c r="H11" s="26" t="str">
        <f t="shared" si="1"/>
        <v/>
      </c>
      <c r="I11" s="28" t="str">
        <f t="shared" si="2"/>
        <v/>
      </c>
      <c r="J11" s="29">
        <f t="shared" si="3"/>
        <v>5</v>
      </c>
      <c r="K11" s="17"/>
    </row>
    <row r="12" spans="1:14" ht="15.75" x14ac:dyDescent="0.25">
      <c r="A12" s="13" t="s">
        <v>107</v>
      </c>
      <c r="B12" s="14" t="str">
        <f>VLOOKUP(A12, Boats!A$1:F$144, 2, FALSE)</f>
        <v>Rob Ferguson</v>
      </c>
      <c r="C12" s="14"/>
      <c r="D12" s="14">
        <f>VLOOKUP(A12, Boats!A$1:F$144, 6, FALSE)</f>
        <v>108</v>
      </c>
      <c r="E12" s="15"/>
      <c r="F12" s="15" t="s">
        <v>90</v>
      </c>
      <c r="G12" s="16" t="str">
        <f t="shared" si="0"/>
        <v/>
      </c>
      <c r="H12" s="14" t="str">
        <f t="shared" si="1"/>
        <v/>
      </c>
      <c r="I12" s="16" t="str">
        <f t="shared" si="2"/>
        <v/>
      </c>
      <c r="J12" s="14">
        <f t="shared" si="3"/>
        <v>6</v>
      </c>
      <c r="K12" s="20"/>
    </row>
    <row r="13" spans="1:14" ht="15.75" x14ac:dyDescent="0.25">
      <c r="A13" s="13" t="s">
        <v>147</v>
      </c>
      <c r="B13" s="14" t="str">
        <f>VLOOKUP(A13, Boats!A$1:F$144, 2, FALSE)</f>
        <v>Brad Blackton</v>
      </c>
      <c r="C13" s="14">
        <f>VLOOKUP(A13, Boats!A$1:F$144, 3, FALSE)</f>
        <v>112</v>
      </c>
      <c r="D13" s="22">
        <f>VLOOKUP(A13, Boats!A$1:F$144, 6, FALSE)</f>
        <v>102</v>
      </c>
      <c r="E13" s="15">
        <v>0.83859953703703705</v>
      </c>
      <c r="F13" s="15"/>
      <c r="G13" s="16">
        <f t="shared" si="0"/>
        <v>4354.9999999999936</v>
      </c>
      <c r="H13" s="14">
        <f t="shared" si="1"/>
        <v>629</v>
      </c>
      <c r="I13" s="16">
        <f t="shared" si="2"/>
        <v>3725.9999999999936</v>
      </c>
      <c r="J13" s="22">
        <f t="shared" si="3"/>
        <v>2</v>
      </c>
      <c r="K13" s="20"/>
    </row>
    <row r="14" spans="1:14" ht="15.75" x14ac:dyDescent="0.25">
      <c r="A14" s="13" t="s">
        <v>31</v>
      </c>
      <c r="B14" s="14" t="str">
        <f>VLOOKUP(A14, Boats!A$1:F$144, 2, FALSE)</f>
        <v>Dave Evans</v>
      </c>
      <c r="C14" s="14">
        <f>VLOOKUP(A14, Boats!A$1:F$144, 3, FALSE)</f>
        <v>9</v>
      </c>
      <c r="D14" s="14">
        <f>VLOOKUP(A14, Boats!A$1:F$144, 6, FALSE)</f>
        <v>90</v>
      </c>
      <c r="E14" s="15">
        <v>0.84135416666666663</v>
      </c>
      <c r="F14" s="15"/>
      <c r="G14" s="16">
        <f t="shared" si="0"/>
        <v>4592.9999999999891</v>
      </c>
      <c r="H14" s="14">
        <f t="shared" si="1"/>
        <v>555</v>
      </c>
      <c r="I14" s="16">
        <f t="shared" si="2"/>
        <v>4037.9999999999891</v>
      </c>
      <c r="J14" s="22">
        <f t="shared" si="3"/>
        <v>3</v>
      </c>
      <c r="K14" s="20"/>
    </row>
    <row r="15" spans="1:14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4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3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  <c r="M17" s="3" t="s">
        <v>162</v>
      </c>
    </row>
    <row r="18" spans="1:13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3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3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3" ht="14.25" customHeight="1" x14ac:dyDescent="0.25"/>
    <row r="22" spans="1:13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3" x14ac:dyDescent="0.25">
      <c r="A23" s="11" t="s">
        <v>14</v>
      </c>
      <c r="B23" s="9"/>
      <c r="C23" s="7"/>
      <c r="D23" s="11" t="s">
        <v>88</v>
      </c>
      <c r="E23" s="23">
        <f>COUNTA(A28:A35)</f>
        <v>8</v>
      </c>
      <c r="F23" s="7"/>
      <c r="G23" s="7"/>
      <c r="H23" s="7"/>
      <c r="I23" s="7"/>
      <c r="J23" s="7"/>
      <c r="K23" s="7"/>
    </row>
    <row r="24" spans="1:13" x14ac:dyDescent="0.25">
      <c r="A24" s="11" t="s">
        <v>10</v>
      </c>
      <c r="B24" s="6">
        <v>6.17</v>
      </c>
      <c r="C24" s="7"/>
      <c r="D24" s="11" t="s">
        <v>89</v>
      </c>
      <c r="E24" s="23">
        <f>E23-COUNTIF(F28:F35, "DNC")</f>
        <v>7</v>
      </c>
      <c r="F24" s="7"/>
      <c r="G24" s="7"/>
      <c r="H24" s="7"/>
      <c r="I24" s="7"/>
      <c r="J24" s="7"/>
      <c r="K24" s="7"/>
    </row>
    <row r="25" spans="1:13" x14ac:dyDescent="0.25">
      <c r="A25" s="11" t="s">
        <v>11</v>
      </c>
      <c r="B25" s="10">
        <v>0.79166666666666663</v>
      </c>
      <c r="C25" s="7"/>
      <c r="D25" s="7"/>
      <c r="E25" s="7"/>
      <c r="F25" s="7"/>
      <c r="G25" s="7"/>
      <c r="H25" s="7"/>
      <c r="I25" s="7"/>
      <c r="J25" s="7"/>
      <c r="K25" s="7"/>
    </row>
    <row r="26" spans="1:13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3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3" ht="15.75" x14ac:dyDescent="0.25">
      <c r="A28" s="13" t="s">
        <v>4</v>
      </c>
      <c r="B28" s="26" t="str">
        <f>VLOOKUP(A28, Boats!A$1:F$144, 2, FALSE)</f>
        <v>Dennis Hendel</v>
      </c>
      <c r="C28" s="26" t="str">
        <f>VLOOKUP(A28, Boats!A$1:F$144, 3, FALSE)</f>
        <v>KC3</v>
      </c>
      <c r="D28" s="29">
        <f>VLOOKUP(A28, Boats!A$1:F$144, 6, FALSE)</f>
        <v>126</v>
      </c>
      <c r="E28" s="36">
        <v>0.83978009259259256</v>
      </c>
      <c r="F28" s="27"/>
      <c r="G28" s="28">
        <f t="shared" ref="G28:G35" si="4">IF(ISBLANK(E28), "", (E28-B$25) *24*60*60)</f>
        <v>4157.0000000000009</v>
      </c>
      <c r="H28" s="29">
        <f t="shared" ref="H28:H35" si="5">IF(ISBLANK(E28), "", ROUND(B$24*D28, 0))</f>
        <v>777</v>
      </c>
      <c r="I28" s="28">
        <f t="shared" ref="I28:I35" si="6">IF(ISBLANK(E28),"",G28-H28)</f>
        <v>3380.0000000000009</v>
      </c>
      <c r="J28" s="29">
        <f t="shared" ref="J28:J35" si="7">IF(F28="DNF", $E$24+1, IF(F28="DNS", $E$24+1, IF(F28="DSQ", $E$24+1, IF(F28="DNC", $E$23+1, RANK(I28, I$28:I$35, 1)))))</f>
        <v>1</v>
      </c>
      <c r="K28" s="17"/>
    </row>
    <row r="29" spans="1:13" ht="15.75" x14ac:dyDescent="0.25">
      <c r="A29" s="13" t="s">
        <v>39</v>
      </c>
      <c r="B29" s="26" t="str">
        <f>VLOOKUP(A29, Boats!A$1:F$144, 2, FALSE)</f>
        <v>Andy Kozieradzki</v>
      </c>
      <c r="C29" s="26">
        <f>VLOOKUP(A29, Boats!A$1:F$144, 3, FALSE)</f>
        <v>30578</v>
      </c>
      <c r="D29" s="29">
        <f>VLOOKUP(A29, Boats!A$1:F$144, 6, FALSE)</f>
        <v>126</v>
      </c>
      <c r="E29" s="27"/>
      <c r="F29" s="15" t="s">
        <v>90</v>
      </c>
      <c r="G29" s="28" t="str">
        <f t="shared" si="4"/>
        <v/>
      </c>
      <c r="H29" s="29" t="str">
        <f t="shared" si="5"/>
        <v/>
      </c>
      <c r="I29" s="28" t="str">
        <f t="shared" si="6"/>
        <v/>
      </c>
      <c r="J29" s="29">
        <f t="shared" si="7"/>
        <v>9</v>
      </c>
      <c r="K29" s="20"/>
    </row>
    <row r="30" spans="1:13" ht="15.75" x14ac:dyDescent="0.25">
      <c r="A30" s="13" t="s">
        <v>153</v>
      </c>
      <c r="B30" s="14" t="str">
        <f>VLOOKUP(A30, Boats!A$1:F$144, 2, FALSE)</f>
        <v>Brian Casey</v>
      </c>
      <c r="C30" s="14">
        <f>VLOOKUP(A30, Boats!A$1:F$144, 3, FALSE)</f>
        <v>63345</v>
      </c>
      <c r="D30" s="14">
        <f>VLOOKUP(A30, Boats!A$1:F$144, 6, FALSE)</f>
        <v>132</v>
      </c>
      <c r="E30" s="15">
        <v>0.84751157407407407</v>
      </c>
      <c r="F30" s="15"/>
      <c r="G30" s="16">
        <f t="shared" si="4"/>
        <v>4825.0000000000027</v>
      </c>
      <c r="H30" s="14">
        <f t="shared" si="5"/>
        <v>814</v>
      </c>
      <c r="I30" s="16">
        <f t="shared" si="6"/>
        <v>4011.0000000000027</v>
      </c>
      <c r="J30" s="14">
        <f t="shared" si="7"/>
        <v>3</v>
      </c>
      <c r="K30" s="20"/>
    </row>
    <row r="31" spans="1:13" ht="15.75" x14ac:dyDescent="0.25">
      <c r="A31" s="13" t="s">
        <v>116</v>
      </c>
      <c r="B31" s="14" t="str">
        <f>VLOOKUP(A31, Boats!A$1:F$144, 2, FALSE)</f>
        <v>John Vandereerden</v>
      </c>
      <c r="C31" s="14">
        <f>VLOOKUP(A31, Boats!A$1:F$144, 3, FALSE)</f>
        <v>24108</v>
      </c>
      <c r="D31" s="14">
        <f>VLOOKUP(A31, Boats!A$1:F$144, 6, FALSE)</f>
        <v>135</v>
      </c>
      <c r="E31" s="15">
        <v>0.84100694444444446</v>
      </c>
      <c r="F31" s="15"/>
      <c r="G31" s="16">
        <f t="shared" si="4"/>
        <v>4263.0000000000036</v>
      </c>
      <c r="H31" s="14">
        <f t="shared" si="5"/>
        <v>833</v>
      </c>
      <c r="I31" s="16">
        <f t="shared" si="6"/>
        <v>3430.0000000000036</v>
      </c>
      <c r="J31" s="14">
        <f t="shared" si="7"/>
        <v>2</v>
      </c>
      <c r="K31" s="20"/>
    </row>
    <row r="32" spans="1:13" ht="15.75" x14ac:dyDescent="0.25">
      <c r="A32" s="13" t="s">
        <v>152</v>
      </c>
      <c r="B32" s="14" t="str">
        <f>VLOOKUP(A32, Boats!A$1:F$144, 2, FALSE)</f>
        <v>Chris Edwards</v>
      </c>
      <c r="C32" s="14">
        <f>VLOOKUP(A32, Boats!A$1:F$144, 3, FALSE)</f>
        <v>412</v>
      </c>
      <c r="D32" s="14">
        <v>138</v>
      </c>
      <c r="E32" s="15"/>
      <c r="F32" s="15" t="s">
        <v>20</v>
      </c>
      <c r="G32" s="16" t="str">
        <f t="shared" si="4"/>
        <v/>
      </c>
      <c r="H32" s="14" t="str">
        <f t="shared" si="5"/>
        <v/>
      </c>
      <c r="I32" s="16" t="str">
        <f t="shared" si="6"/>
        <v/>
      </c>
      <c r="J32" s="14">
        <f t="shared" si="7"/>
        <v>8</v>
      </c>
      <c r="K32" s="20"/>
    </row>
    <row r="33" spans="1:11" ht="15.75" x14ac:dyDescent="0.25">
      <c r="A33" s="13" t="s">
        <v>112</v>
      </c>
      <c r="B33" s="14" t="str">
        <f>VLOOKUP(A33, Boats!A$1:F$144, 2, FALSE)</f>
        <v>Maciek Konkolowicz</v>
      </c>
      <c r="C33" s="14" t="str">
        <f>VLOOKUP(A33, Boats!A$1:F$144, 3, FALSE)</f>
        <v>KC 9</v>
      </c>
      <c r="D33" s="14">
        <f>VLOOKUP(A33, Boats!A$1:F$144, 6, FALSE)</f>
        <v>129</v>
      </c>
      <c r="E33" s="15">
        <v>0.86173611111111104</v>
      </c>
      <c r="F33" s="15"/>
      <c r="G33" s="16">
        <f t="shared" si="4"/>
        <v>6053.9999999999973</v>
      </c>
      <c r="H33" s="14">
        <f t="shared" si="5"/>
        <v>796</v>
      </c>
      <c r="I33" s="16">
        <f t="shared" si="6"/>
        <v>5257.9999999999973</v>
      </c>
      <c r="J33" s="14">
        <f t="shared" si="7"/>
        <v>4</v>
      </c>
      <c r="K33" s="20"/>
    </row>
    <row r="34" spans="1:11" ht="15.75" x14ac:dyDescent="0.25">
      <c r="A34" s="38" t="s">
        <v>41</v>
      </c>
      <c r="B34" s="34" t="str">
        <f>VLOOKUP(A34, Boats!A$1:F$144, 2, FALSE)</f>
        <v>Larry Laing</v>
      </c>
      <c r="C34" s="34">
        <f>VLOOKUP(A34, Boats!A$1:F$144, 3, FALSE)</f>
        <v>42667</v>
      </c>
      <c r="D34" s="35">
        <f>VLOOKUP(A34, Boats!A$1:F$144, 6, FALSE)</f>
        <v>129</v>
      </c>
      <c r="E34" s="36"/>
      <c r="F34" s="15" t="s">
        <v>17</v>
      </c>
      <c r="G34" s="37" t="str">
        <f t="shared" si="4"/>
        <v/>
      </c>
      <c r="H34" s="35" t="str">
        <f t="shared" si="5"/>
        <v/>
      </c>
      <c r="I34" s="37" t="str">
        <f t="shared" si="6"/>
        <v/>
      </c>
      <c r="J34" s="35">
        <f t="shared" si="7"/>
        <v>8</v>
      </c>
      <c r="K34" s="20"/>
    </row>
    <row r="35" spans="1:11" ht="15.75" x14ac:dyDescent="0.25">
      <c r="A35" s="13" t="s">
        <v>46</v>
      </c>
      <c r="B35" s="14" t="str">
        <f>VLOOKUP(A35, Boats!A$1:F$144, 2, FALSE)</f>
        <v>Phil Bergeron</v>
      </c>
      <c r="C35" s="14">
        <f>VLOOKUP(A35, Boats!A$1:F$144, 3, FALSE)</f>
        <v>24230</v>
      </c>
      <c r="D35" s="14">
        <f>VLOOKUP(A35, Boats!A$1:F$144, 6, FALSE)</f>
        <v>129</v>
      </c>
      <c r="E35" s="15"/>
      <c r="F35" s="15" t="s">
        <v>17</v>
      </c>
      <c r="G35" s="16" t="str">
        <f t="shared" si="4"/>
        <v/>
      </c>
      <c r="H35" s="14" t="str">
        <f t="shared" si="5"/>
        <v/>
      </c>
      <c r="I35" s="16" t="str">
        <f t="shared" si="6"/>
        <v/>
      </c>
      <c r="J35" s="14">
        <f t="shared" si="7"/>
        <v>8</v>
      </c>
      <c r="K35" s="20"/>
    </row>
    <row r="37" spans="1:11" ht="18.75" x14ac:dyDescent="0.3">
      <c r="A37" s="4" t="s">
        <v>19</v>
      </c>
      <c r="B37" s="5"/>
      <c r="C37" s="5"/>
      <c r="D37" s="5"/>
      <c r="E37" s="5"/>
      <c r="F37" s="5"/>
      <c r="G37" s="5" t="s">
        <v>160</v>
      </c>
      <c r="H37" s="5"/>
      <c r="I37" s="5"/>
      <c r="J37" s="5"/>
      <c r="K37" s="5"/>
    </row>
    <row r="38" spans="1:11" x14ac:dyDescent="0.25">
      <c r="A38" s="11" t="s">
        <v>14</v>
      </c>
      <c r="B38" s="9"/>
      <c r="C38" s="7"/>
      <c r="D38" s="11" t="s">
        <v>88</v>
      </c>
      <c r="E38" s="21">
        <f>COUNTA(A43:A52)</f>
        <v>6</v>
      </c>
      <c r="F38" s="7"/>
      <c r="G38" s="7"/>
      <c r="H38" s="7"/>
      <c r="I38" s="7"/>
      <c r="J38" s="7"/>
      <c r="K38" s="7"/>
    </row>
    <row r="39" spans="1:11" x14ac:dyDescent="0.25">
      <c r="A39" s="11" t="s">
        <v>10</v>
      </c>
      <c r="B39" s="50">
        <v>5.18</v>
      </c>
      <c r="C39" s="7"/>
      <c r="D39" s="11" t="s">
        <v>89</v>
      </c>
      <c r="E39" s="21">
        <f>E38-COUNTIF(F43:F52, "DNC")</f>
        <v>5</v>
      </c>
      <c r="F39" s="7"/>
      <c r="G39" s="7"/>
      <c r="H39" s="7"/>
      <c r="I39" s="7"/>
      <c r="J39" s="7"/>
      <c r="K39" s="7"/>
    </row>
    <row r="40" spans="1:11" x14ac:dyDescent="0.25">
      <c r="A40" s="11" t="s">
        <v>11</v>
      </c>
      <c r="B40" s="10">
        <v>0.79513888888888884</v>
      </c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1" ht="15.75" x14ac:dyDescent="0.25">
      <c r="A43" s="13" t="s">
        <v>148</v>
      </c>
      <c r="B43" s="14" t="str">
        <f>VLOOKUP(A43, Boats!A$1:F$144, 2, FALSE)</f>
        <v>Christine Drouillard</v>
      </c>
      <c r="C43" s="14">
        <f>VLOOKUP(A43, Boats!A$1:F$144, 3, FALSE)</f>
        <v>74</v>
      </c>
      <c r="D43" s="14">
        <f>VLOOKUP(A43, Boats!A$1:F$144, 6, FALSE)</f>
        <v>234</v>
      </c>
      <c r="E43" s="15">
        <v>0.85962962962962963</v>
      </c>
      <c r="F43" s="15"/>
      <c r="G43" s="16">
        <f t="shared" ref="G43:G52" si="8">IF(ISBLANK(E43), "", (E43-B$40) *24*60*60)</f>
        <v>5572.0000000000045</v>
      </c>
      <c r="H43" s="14">
        <f t="shared" ref="H43:H52" si="9">IF(ISBLANK(E43), "", ROUND(B$39*D43, 0))</f>
        <v>1212</v>
      </c>
      <c r="I43" s="16">
        <f t="shared" ref="I43:I52" si="10">IF(ISBLANK(E43),"",G43-H43)</f>
        <v>4360.0000000000045</v>
      </c>
      <c r="J43" s="14">
        <f t="shared" ref="J43:J52" si="11">IF(F43="DNF", $E$39+1, IF(F43="DNS", $E$39+1, IF(F43="DSQ", $E$39+1, IF(F43="DNC", $E$38+1, RANK(I43, I$43:I$52, 1)))))</f>
        <v>3</v>
      </c>
      <c r="K43" s="17"/>
    </row>
    <row r="44" spans="1:11" ht="15.75" x14ac:dyDescent="0.25">
      <c r="A44" s="13" t="s">
        <v>68</v>
      </c>
      <c r="B44" s="14" t="str">
        <f>VLOOKUP(A44, Boats!A$1:F$144, 2, FALSE)</f>
        <v>Dennis Pare</v>
      </c>
      <c r="C44" s="14">
        <f>VLOOKUP(A44, Boats!A$1:F$144, 3, FALSE)</f>
        <v>1473</v>
      </c>
      <c r="D44" s="14">
        <f>VLOOKUP(A44, Boats!A$1:F$144, 6, FALSE)</f>
        <v>207</v>
      </c>
      <c r="E44" s="15">
        <v>0.88240740740740742</v>
      </c>
      <c r="F44" s="15"/>
      <c r="G44" s="16">
        <f t="shared" si="8"/>
        <v>7540.0000000000055</v>
      </c>
      <c r="H44" s="14">
        <f t="shared" si="9"/>
        <v>1072</v>
      </c>
      <c r="I44" s="16">
        <f t="shared" si="10"/>
        <v>6468.0000000000055</v>
      </c>
      <c r="J44" s="14">
        <f t="shared" si="11"/>
        <v>4</v>
      </c>
      <c r="K44" s="17"/>
    </row>
    <row r="45" spans="1:11" ht="15.75" x14ac:dyDescent="0.25">
      <c r="A45" s="13" t="s">
        <v>143</v>
      </c>
      <c r="B45" s="14" t="str">
        <f>VLOOKUP(A45, Boats!A$1:F$144, 2, FALSE)</f>
        <v>Andrea Hill</v>
      </c>
      <c r="C45" s="14">
        <f>VLOOKUP(A45, Boats!A$1:F$144, 3, FALSE)</f>
        <v>533</v>
      </c>
      <c r="D45" s="14">
        <f>VLOOKUP(A45, Boats!A$1:F$144, 6, FALSE)</f>
        <v>168</v>
      </c>
      <c r="E45" s="15"/>
      <c r="F45" s="15" t="s">
        <v>90</v>
      </c>
      <c r="G45" s="16" t="str">
        <f t="shared" si="8"/>
        <v/>
      </c>
      <c r="H45" s="14" t="str">
        <f t="shared" si="9"/>
        <v/>
      </c>
      <c r="I45" s="16" t="str">
        <f t="shared" si="10"/>
        <v/>
      </c>
      <c r="J45" s="14">
        <f t="shared" si="11"/>
        <v>7</v>
      </c>
      <c r="K45" s="20"/>
    </row>
    <row r="46" spans="1:11" ht="15.75" x14ac:dyDescent="0.25">
      <c r="A46" s="13" t="s">
        <v>74</v>
      </c>
      <c r="B46" s="14" t="str">
        <f>VLOOKUP(A46, Boats!A$1:F$144, 2, FALSE)</f>
        <v>Chris Wysynski</v>
      </c>
      <c r="C46" s="14">
        <f>VLOOKUP(A46, Boats!A$1:F$144, 3, FALSE)</f>
        <v>68</v>
      </c>
      <c r="D46" s="14">
        <f>VLOOKUP(A46, Boats!A$1:F$144, 6, FALSE)</f>
        <v>213</v>
      </c>
      <c r="E46" s="15">
        <v>0.85704861111111119</v>
      </c>
      <c r="F46" s="15"/>
      <c r="G46" s="16">
        <f t="shared" si="8"/>
        <v>5349.0000000000118</v>
      </c>
      <c r="H46" s="14">
        <f t="shared" si="9"/>
        <v>1103</v>
      </c>
      <c r="I46" s="16">
        <f t="shared" si="10"/>
        <v>4246.0000000000118</v>
      </c>
      <c r="J46" s="14">
        <f t="shared" si="11"/>
        <v>2</v>
      </c>
      <c r="K46" s="20"/>
    </row>
    <row r="47" spans="1:11" ht="15.75" x14ac:dyDescent="0.25">
      <c r="A47" s="13" t="s">
        <v>52</v>
      </c>
      <c r="B47" s="14" t="str">
        <f>VLOOKUP(A47, Boats!A$1:F$144, 2, FALSE)</f>
        <v>Frank Marmara</v>
      </c>
      <c r="C47" s="14">
        <f>VLOOKUP(A47, Boats!A$1:F$144, 3, FALSE)</f>
        <v>5342</v>
      </c>
      <c r="D47" s="14">
        <f>VLOOKUP(A47, Boats!A$1:F$144, 6, FALSE)</f>
        <v>153</v>
      </c>
      <c r="E47" s="15"/>
      <c r="F47" s="15" t="s">
        <v>17</v>
      </c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>
        <f t="shared" si="11"/>
        <v>6</v>
      </c>
      <c r="K47" s="20"/>
    </row>
    <row r="48" spans="1:11" ht="15.75" x14ac:dyDescent="0.25">
      <c r="A48" s="13" t="s">
        <v>133</v>
      </c>
      <c r="B48" s="14" t="str">
        <f>VLOOKUP(A48, Boats!A$1:F$144, 2, FALSE)</f>
        <v>Jason Allson</v>
      </c>
      <c r="C48" s="14">
        <f>VLOOKUP(A48, Boats!A$1:F$144, 3, FALSE)</f>
        <v>370</v>
      </c>
      <c r="D48" s="14">
        <f>VLOOKUP(A48, Boats!A$1:F$144, 6, FALSE)</f>
        <v>150</v>
      </c>
      <c r="E48" s="15">
        <v>0.84665509259259253</v>
      </c>
      <c r="F48" s="15"/>
      <c r="G48" s="16">
        <f t="shared" si="8"/>
        <v>4450.9999999999982</v>
      </c>
      <c r="H48" s="14">
        <f t="shared" si="9"/>
        <v>777</v>
      </c>
      <c r="I48" s="16">
        <f t="shared" si="10"/>
        <v>3673.9999999999982</v>
      </c>
      <c r="J48" s="14">
        <f t="shared" si="11"/>
        <v>1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6,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14" t="e">
        <f t="shared" si="11"/>
        <v>#VALUE!</v>
      </c>
      <c r="K52" s="20"/>
    </row>
  </sheetData>
  <sheetProtection insertRows="0" deleteRows="0"/>
  <conditionalFormatting sqref="A10:J20 A28:J35">
    <cfRule type="expression" dxfId="1107" priority="5">
      <formula>NOT(ISBLANK($F10))</formula>
    </cfRule>
    <cfRule type="expression" dxfId="1106" priority="6">
      <formula>$J10=3</formula>
    </cfRule>
    <cfRule type="expression" dxfId="1105" priority="7">
      <formula>$J10=2</formula>
    </cfRule>
    <cfRule type="expression" dxfId="1104" priority="8">
      <formula>$J10=1</formula>
    </cfRule>
  </conditionalFormatting>
  <conditionalFormatting sqref="A43:J52">
    <cfRule type="expression" dxfId="1103" priority="1">
      <formula>NOT(ISBLANK($F43))</formula>
    </cfRule>
    <cfRule type="expression" dxfId="1102" priority="2">
      <formula>$J43=3</formula>
    </cfRule>
    <cfRule type="expression" dxfId="1101" priority="3">
      <formula>$J43=2</formula>
    </cfRule>
    <cfRule type="expression" dxfId="1100" priority="4">
      <formula>$J43=1</formula>
    </cfRule>
  </conditionalFormatting>
  <dataValidations count="1">
    <dataValidation type="list" allowBlank="1" showInputMessage="1" showErrorMessage="1" sqref="A43:A52 A10:A20 A28:A35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F43:F52 F10:F20 F28:F35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2"/>
  <sheetViews>
    <sheetView topLeftCell="A35" zoomScaleNormal="100" workbookViewId="0">
      <selection activeCell="D46" sqref="D46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4" ht="18.75" x14ac:dyDescent="0.3">
      <c r="A1" s="2" t="s">
        <v>22</v>
      </c>
      <c r="B1" s="3" t="s">
        <v>25</v>
      </c>
    </row>
    <row r="2" spans="1:14" ht="18.75" x14ac:dyDescent="0.3">
      <c r="A2" s="2" t="s">
        <v>96</v>
      </c>
    </row>
    <row r="4" spans="1:14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 t="s">
        <v>162</v>
      </c>
    </row>
    <row r="5" spans="1:14" x14ac:dyDescent="0.25">
      <c r="A5" s="11" t="s">
        <v>14</v>
      </c>
      <c r="B5" s="9">
        <v>43320</v>
      </c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  <c r="N5" s="3" t="s">
        <v>162</v>
      </c>
    </row>
    <row r="6" spans="1:14" x14ac:dyDescent="0.25">
      <c r="A6" s="11" t="s">
        <v>10</v>
      </c>
      <c r="B6" s="6">
        <v>5.05</v>
      </c>
      <c r="C6" s="7"/>
      <c r="D6" s="11" t="s">
        <v>89</v>
      </c>
      <c r="E6" s="23">
        <f>E5-COUNTIF(F10:F20, "DNC")</f>
        <v>4</v>
      </c>
      <c r="F6" s="7"/>
      <c r="G6" s="7"/>
      <c r="H6" s="7"/>
      <c r="I6" s="7"/>
      <c r="J6" s="7"/>
      <c r="K6" s="7"/>
    </row>
    <row r="7" spans="1:14" x14ac:dyDescent="0.25">
      <c r="A7" s="11" t="s">
        <v>11</v>
      </c>
      <c r="B7" s="10">
        <v>0.78819444444444453</v>
      </c>
      <c r="C7" s="7"/>
      <c r="D7" s="7"/>
      <c r="E7" s="7"/>
      <c r="F7" s="7"/>
      <c r="G7" s="7"/>
      <c r="H7" s="7"/>
      <c r="I7" s="7"/>
      <c r="J7" s="7"/>
      <c r="K7" s="7"/>
    </row>
    <row r="8" spans="1:14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4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4" ht="15.75" x14ac:dyDescent="0.25">
      <c r="A10" s="13" t="s">
        <v>108</v>
      </c>
      <c r="B10" s="14" t="str">
        <f>VLOOKUP(A10, Boats!A$1:F$144, 2, FALSE)</f>
        <v>Lintunen/Naysmith</v>
      </c>
      <c r="C10" s="14">
        <f>VLOOKUP(A10, Boats!A$1:F$144, 3, FALSE)</f>
        <v>67875</v>
      </c>
      <c r="D10" s="14">
        <f>VLOOKUP(A10, Boats!A$1:F$144, 6, FALSE)</f>
        <v>102</v>
      </c>
      <c r="E10" s="15">
        <v>0.82873842592592595</v>
      </c>
      <c r="F10" s="15"/>
      <c r="G10" s="16">
        <f t="shared" ref="G10:G20" si="0">IF(ISBLANK(E10), "", (E10-B$7) *24*60*60)</f>
        <v>3502.9999999999945</v>
      </c>
      <c r="H10" s="14">
        <f t="shared" ref="H10:H20" si="1">IF(ISBLANK(E10), "", ROUND(B$6*D10, 0))</f>
        <v>515</v>
      </c>
      <c r="I10" s="16">
        <f t="shared" ref="I10:I20" si="2">IF(ISBLANK(E10),"",G10-H10)</f>
        <v>2987.9999999999945</v>
      </c>
      <c r="J10" s="14">
        <f t="shared" ref="J10:J20" si="3">IF(F10="DNF", $E$6+1, IF(F10="DNS", $E$6+1, IF(F10="DSQ", $E$6+1, IF(F10="DNC", $E$5+1, RANK(I10, I$10:I$20, 1)))))</f>
        <v>1</v>
      </c>
      <c r="K10" s="17"/>
    </row>
    <row r="11" spans="1:14" ht="15.75" x14ac:dyDescent="0.25">
      <c r="A11" s="13" t="s">
        <v>114</v>
      </c>
      <c r="B11" s="26" t="str">
        <f>VLOOKUP(A11, Boats!A$1:F$144, 2, FALSE)</f>
        <v>Scott Pillon</v>
      </c>
      <c r="C11" s="26">
        <f>VLOOKUP(A11, Boats!A$1:F$144, 3, FALSE)</f>
        <v>911</v>
      </c>
      <c r="D11" s="29">
        <f>VLOOKUP(A11, Boats!A$1:F$144, 6, FALSE)</f>
        <v>99</v>
      </c>
      <c r="E11" s="27">
        <v>0.83861111111111108</v>
      </c>
      <c r="F11" s="15"/>
      <c r="G11" s="28">
        <f t="shared" si="0"/>
        <v>4355.99999999999</v>
      </c>
      <c r="H11" s="26">
        <f t="shared" si="1"/>
        <v>500</v>
      </c>
      <c r="I11" s="28">
        <f t="shared" si="2"/>
        <v>3855.99999999999</v>
      </c>
      <c r="J11" s="29">
        <f t="shared" si="3"/>
        <v>3</v>
      </c>
      <c r="K11" s="17"/>
    </row>
    <row r="12" spans="1:14" ht="15.75" x14ac:dyDescent="0.25">
      <c r="A12" s="13" t="s">
        <v>107</v>
      </c>
      <c r="B12" s="14" t="str">
        <f>VLOOKUP(A12, Boats!A$1:F$144, 2, FALSE)</f>
        <v>Rob Ferguson</v>
      </c>
      <c r="C12" s="14"/>
      <c r="D12" s="14">
        <f>VLOOKUP(A12, Boats!A$1:F$144, 6, FALSE)</f>
        <v>108</v>
      </c>
      <c r="E12" s="15"/>
      <c r="F12" s="15" t="s">
        <v>20</v>
      </c>
      <c r="G12" s="16" t="str">
        <f t="shared" si="0"/>
        <v/>
      </c>
      <c r="H12" s="14" t="str">
        <f t="shared" si="1"/>
        <v/>
      </c>
      <c r="I12" s="16" t="str">
        <f t="shared" si="2"/>
        <v/>
      </c>
      <c r="J12" s="14">
        <f t="shared" si="3"/>
        <v>5</v>
      </c>
      <c r="K12" s="20"/>
    </row>
    <row r="13" spans="1:14" ht="15.75" x14ac:dyDescent="0.25">
      <c r="A13" s="13" t="s">
        <v>147</v>
      </c>
      <c r="B13" s="14" t="str">
        <f>VLOOKUP(A13, Boats!A$1:F$144, 2, FALSE)</f>
        <v>Brad Blackton</v>
      </c>
      <c r="C13" s="14">
        <f>VLOOKUP(A13, Boats!A$1:F$144, 3, FALSE)</f>
        <v>112</v>
      </c>
      <c r="D13" s="22">
        <f>VLOOKUP(A13, Boats!A$1:F$144, 6, FALSE)</f>
        <v>102</v>
      </c>
      <c r="E13" s="15"/>
      <c r="F13" s="15" t="s">
        <v>90</v>
      </c>
      <c r="G13" s="16" t="str">
        <f t="shared" si="0"/>
        <v/>
      </c>
      <c r="H13" s="14" t="str">
        <f t="shared" si="1"/>
        <v/>
      </c>
      <c r="I13" s="16" t="str">
        <f t="shared" si="2"/>
        <v/>
      </c>
      <c r="J13" s="22">
        <f t="shared" si="3"/>
        <v>6</v>
      </c>
      <c r="K13" s="20"/>
    </row>
    <row r="14" spans="1:14" ht="15.75" x14ac:dyDescent="0.25">
      <c r="A14" s="13" t="s">
        <v>31</v>
      </c>
      <c r="B14" s="14" t="str">
        <f>VLOOKUP(A14, Boats!A$1:F$144, 2, FALSE)</f>
        <v>Dave Evans</v>
      </c>
      <c r="C14" s="14">
        <f>VLOOKUP(A14, Boats!A$1:F$144, 3, FALSE)</f>
        <v>9</v>
      </c>
      <c r="D14" s="14">
        <f>VLOOKUP(A14, Boats!A$1:F$144, 6, FALSE)</f>
        <v>90</v>
      </c>
      <c r="E14" s="15">
        <v>0.83182870370370365</v>
      </c>
      <c r="F14" s="15"/>
      <c r="G14" s="16">
        <f t="shared" si="0"/>
        <v>3769.9999999999882</v>
      </c>
      <c r="H14" s="14">
        <f t="shared" si="1"/>
        <v>455</v>
      </c>
      <c r="I14" s="16">
        <f t="shared" si="2"/>
        <v>3314.9999999999882</v>
      </c>
      <c r="J14" s="22">
        <f t="shared" si="3"/>
        <v>2</v>
      </c>
      <c r="K14" s="20"/>
    </row>
    <row r="15" spans="1:14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4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3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  <c r="M17" s="3" t="s">
        <v>162</v>
      </c>
    </row>
    <row r="18" spans="1:13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3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3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3" ht="14.25" customHeight="1" x14ac:dyDescent="0.25"/>
    <row r="22" spans="1:13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3" x14ac:dyDescent="0.25">
      <c r="A23" s="11" t="s">
        <v>14</v>
      </c>
      <c r="B23" s="9"/>
      <c r="C23" s="7"/>
      <c r="D23" s="11" t="s">
        <v>88</v>
      </c>
      <c r="E23" s="23">
        <f>COUNTA(A28:A35)</f>
        <v>8</v>
      </c>
      <c r="F23" s="7"/>
      <c r="G23" s="7"/>
      <c r="H23" s="7"/>
      <c r="I23" s="7"/>
      <c r="J23" s="7"/>
      <c r="K23" s="7"/>
    </row>
    <row r="24" spans="1:13" x14ac:dyDescent="0.25">
      <c r="A24" s="11" t="s">
        <v>10</v>
      </c>
      <c r="B24" s="6">
        <v>5.05</v>
      </c>
      <c r="C24" s="7"/>
      <c r="D24" s="11" t="s">
        <v>89</v>
      </c>
      <c r="E24" s="23">
        <f>E23-COUNTIF(F28:F35, "DNC")</f>
        <v>7</v>
      </c>
      <c r="F24" s="7"/>
      <c r="G24" s="7"/>
      <c r="H24" s="7"/>
      <c r="I24" s="7"/>
      <c r="J24" s="7"/>
      <c r="K24" s="7"/>
    </row>
    <row r="25" spans="1:13" x14ac:dyDescent="0.25">
      <c r="A25" s="11" t="s">
        <v>11</v>
      </c>
      <c r="B25" s="10">
        <v>0.79166666666666663</v>
      </c>
      <c r="C25" s="7"/>
      <c r="D25" s="7"/>
      <c r="E25" s="7"/>
      <c r="F25" s="7"/>
      <c r="G25" s="7"/>
      <c r="H25" s="7"/>
      <c r="I25" s="7"/>
      <c r="J25" s="7"/>
      <c r="K25" s="7"/>
    </row>
    <row r="26" spans="1:13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3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3" ht="15.75" x14ac:dyDescent="0.25">
      <c r="A28" s="13" t="s">
        <v>4</v>
      </c>
      <c r="B28" s="26" t="str">
        <f>VLOOKUP(A28, Boats!A$1:F$144, 2, FALSE)</f>
        <v>Dennis Hendel</v>
      </c>
      <c r="C28" s="26" t="str">
        <f>VLOOKUP(A28, Boats!A$1:F$144, 3, FALSE)</f>
        <v>KC3</v>
      </c>
      <c r="D28" s="29">
        <f>VLOOKUP(A28, Boats!A$1:F$144, 6, FALSE)</f>
        <v>126</v>
      </c>
      <c r="E28" s="36">
        <v>0.83540509259259255</v>
      </c>
      <c r="F28" s="27"/>
      <c r="G28" s="28">
        <f t="shared" ref="G28:G35" si="4">IF(ISBLANK(E28), "", (E28-B$25) *24*60*60)</f>
        <v>3778.9999999999991</v>
      </c>
      <c r="H28" s="29">
        <f t="shared" ref="H28:H35" si="5">IF(ISBLANK(E28), "", ROUND(B$24*D28, 0))</f>
        <v>636</v>
      </c>
      <c r="I28" s="28">
        <f t="shared" ref="I28:I35" si="6">IF(ISBLANK(E28),"",G28-H28)</f>
        <v>3142.9999999999991</v>
      </c>
      <c r="J28" s="29">
        <f t="shared" ref="J28:J35" si="7">IF(F28="DNF", $E$24+1, IF(F28="DNS", $E$24+1, IF(F28="DSQ", $E$24+1, IF(F28="DNC", $E$23+1, RANK(I28, I$28:I$35, 1)))))</f>
        <v>1</v>
      </c>
      <c r="K28" s="17"/>
    </row>
    <row r="29" spans="1:13" ht="15.75" x14ac:dyDescent="0.25">
      <c r="A29" s="13" t="s">
        <v>116</v>
      </c>
      <c r="B29" s="14" t="str">
        <f>VLOOKUP(A29, Boats!A$1:F$144, 2, FALSE)</f>
        <v>John Vandereerden</v>
      </c>
      <c r="C29" s="14">
        <f>VLOOKUP(A29, Boats!A$1:F$144, 3, FALSE)</f>
        <v>24108</v>
      </c>
      <c r="D29" s="14">
        <f>VLOOKUP(A29, Boats!A$1:F$144, 6, FALSE)</f>
        <v>135</v>
      </c>
      <c r="E29" s="15">
        <v>0.83612268518518518</v>
      </c>
      <c r="F29" s="15"/>
      <c r="G29" s="16">
        <f t="shared" si="4"/>
        <v>3841.0000000000027</v>
      </c>
      <c r="H29" s="14">
        <f t="shared" si="5"/>
        <v>682</v>
      </c>
      <c r="I29" s="16">
        <f t="shared" si="6"/>
        <v>3159.0000000000027</v>
      </c>
      <c r="J29" s="14">
        <f t="shared" si="7"/>
        <v>2</v>
      </c>
      <c r="K29" s="20"/>
    </row>
    <row r="30" spans="1:13" ht="15.75" x14ac:dyDescent="0.25">
      <c r="A30" s="13" t="s">
        <v>39</v>
      </c>
      <c r="B30" s="26" t="str">
        <f>VLOOKUP(A30, Boats!A$1:F$144, 2, FALSE)</f>
        <v>Andy Kozieradzki</v>
      </c>
      <c r="C30" s="26">
        <f>VLOOKUP(A30, Boats!A$1:F$144, 3, FALSE)</f>
        <v>30578</v>
      </c>
      <c r="D30" s="29">
        <f>VLOOKUP(A30, Boats!A$1:F$144, 6, FALSE)</f>
        <v>126</v>
      </c>
      <c r="E30" s="27">
        <v>0.83656249999999999</v>
      </c>
      <c r="F30" s="15"/>
      <c r="G30" s="28">
        <f t="shared" si="4"/>
        <v>3879.0000000000018</v>
      </c>
      <c r="H30" s="29">
        <f t="shared" si="5"/>
        <v>636</v>
      </c>
      <c r="I30" s="28">
        <f t="shared" si="6"/>
        <v>3243.0000000000018</v>
      </c>
      <c r="J30" s="29">
        <f t="shared" si="7"/>
        <v>3</v>
      </c>
      <c r="K30" s="20"/>
    </row>
    <row r="31" spans="1:13" ht="15.75" x14ac:dyDescent="0.25">
      <c r="A31" s="13" t="s">
        <v>46</v>
      </c>
      <c r="B31" s="14" t="str">
        <f>VLOOKUP(A31, Boats!A$1:F$144, 2, FALSE)</f>
        <v>Phil Bergeron</v>
      </c>
      <c r="C31" s="14">
        <f>VLOOKUP(A31, Boats!A$1:F$144, 3, FALSE)</f>
        <v>24230</v>
      </c>
      <c r="D31" s="14">
        <f>VLOOKUP(A31, Boats!A$1:F$144, 6, FALSE)</f>
        <v>129</v>
      </c>
      <c r="E31" s="15">
        <v>0.8370023148148148</v>
      </c>
      <c r="F31" s="15"/>
      <c r="G31" s="16">
        <f t="shared" si="4"/>
        <v>3917.0000000000018</v>
      </c>
      <c r="H31" s="14">
        <f t="shared" si="5"/>
        <v>651</v>
      </c>
      <c r="I31" s="16">
        <f t="shared" si="6"/>
        <v>3266.0000000000018</v>
      </c>
      <c r="J31" s="14">
        <f t="shared" si="7"/>
        <v>4</v>
      </c>
      <c r="K31" s="20"/>
    </row>
    <row r="32" spans="1:13" ht="15.75" x14ac:dyDescent="0.25">
      <c r="A32" s="38" t="s">
        <v>41</v>
      </c>
      <c r="B32" s="34" t="str">
        <f>VLOOKUP(A32, Boats!A$1:F$144, 2, FALSE)</f>
        <v>Larry Laing</v>
      </c>
      <c r="C32" s="34">
        <f>VLOOKUP(A32, Boats!A$1:F$144, 3, FALSE)</f>
        <v>42667</v>
      </c>
      <c r="D32" s="35">
        <f>VLOOKUP(A32, Boats!A$1:F$144, 6, FALSE)</f>
        <v>129</v>
      </c>
      <c r="E32" s="36">
        <v>0.8372222222222222</v>
      </c>
      <c r="F32" s="15"/>
      <c r="G32" s="37">
        <f t="shared" si="4"/>
        <v>3936.0000000000014</v>
      </c>
      <c r="H32" s="35">
        <f t="shared" si="5"/>
        <v>651</v>
      </c>
      <c r="I32" s="37">
        <f t="shared" si="6"/>
        <v>3285.0000000000014</v>
      </c>
      <c r="J32" s="35">
        <f t="shared" si="7"/>
        <v>5</v>
      </c>
      <c r="K32" s="20"/>
    </row>
    <row r="33" spans="1:11" ht="15.75" x14ac:dyDescent="0.25">
      <c r="A33" s="13" t="s">
        <v>112</v>
      </c>
      <c r="B33" s="14" t="str">
        <f>VLOOKUP(A33, Boats!A$1:F$144, 2, FALSE)</f>
        <v>Maciek Konkolowicz</v>
      </c>
      <c r="C33" s="14" t="str">
        <f>VLOOKUP(A33, Boats!A$1:F$144, 3, FALSE)</f>
        <v>KC 9</v>
      </c>
      <c r="D33" s="14">
        <f>VLOOKUP(A33, Boats!A$1:F$144, 6, FALSE)</f>
        <v>129</v>
      </c>
      <c r="E33" s="15">
        <v>0.8381481481481482</v>
      </c>
      <c r="F33" s="15"/>
      <c r="G33" s="16">
        <f t="shared" si="4"/>
        <v>4016.0000000000073</v>
      </c>
      <c r="H33" s="14">
        <f t="shared" si="5"/>
        <v>651</v>
      </c>
      <c r="I33" s="16">
        <f t="shared" si="6"/>
        <v>3365.0000000000073</v>
      </c>
      <c r="J33" s="14">
        <f t="shared" si="7"/>
        <v>6</v>
      </c>
      <c r="K33" s="20"/>
    </row>
    <row r="34" spans="1:11" ht="15.75" x14ac:dyDescent="0.25">
      <c r="A34" s="13" t="s">
        <v>153</v>
      </c>
      <c r="B34" s="14" t="str">
        <f>VLOOKUP(A34, Boats!A$1:F$144, 2, FALSE)</f>
        <v>Brian Casey</v>
      </c>
      <c r="C34" s="14">
        <f>VLOOKUP(A34, Boats!A$1:F$144, 3, FALSE)</f>
        <v>63345</v>
      </c>
      <c r="D34" s="14">
        <f>VLOOKUP(A34, Boats!A$1:F$144, 6, FALSE)</f>
        <v>132</v>
      </c>
      <c r="E34" s="15">
        <v>0.84119212962962964</v>
      </c>
      <c r="F34" s="15"/>
      <c r="G34" s="16">
        <f t="shared" si="4"/>
        <v>4279.0000000000036</v>
      </c>
      <c r="H34" s="14">
        <f t="shared" si="5"/>
        <v>667</v>
      </c>
      <c r="I34" s="16">
        <f t="shared" si="6"/>
        <v>3612.0000000000036</v>
      </c>
      <c r="J34" s="14">
        <f t="shared" si="7"/>
        <v>7</v>
      </c>
      <c r="K34" s="20"/>
    </row>
    <row r="35" spans="1:11" ht="15.75" x14ac:dyDescent="0.25">
      <c r="A35" s="13" t="s">
        <v>152</v>
      </c>
      <c r="B35" s="14" t="str">
        <f>VLOOKUP(A35, Boats!A$1:F$144, 2, FALSE)</f>
        <v>Chris Edwards</v>
      </c>
      <c r="C35" s="14">
        <f>VLOOKUP(A35, Boats!A$1:F$144, 3, FALSE)</f>
        <v>412</v>
      </c>
      <c r="D35" s="14">
        <v>138</v>
      </c>
      <c r="E35" s="15"/>
      <c r="F35" s="15" t="s">
        <v>90</v>
      </c>
      <c r="G35" s="16" t="str">
        <f t="shared" si="4"/>
        <v/>
      </c>
      <c r="H35" s="14" t="str">
        <f t="shared" si="5"/>
        <v/>
      </c>
      <c r="I35" s="16" t="str">
        <f t="shared" si="6"/>
        <v/>
      </c>
      <c r="J35" s="14">
        <f t="shared" si="7"/>
        <v>9</v>
      </c>
      <c r="K35" s="20"/>
    </row>
    <row r="37" spans="1:11" ht="18.75" x14ac:dyDescent="0.3">
      <c r="A37" s="4" t="s">
        <v>19</v>
      </c>
      <c r="B37" s="5"/>
      <c r="C37" s="5"/>
      <c r="D37" s="5"/>
      <c r="E37" s="5"/>
      <c r="F37" s="5"/>
      <c r="G37" s="5" t="s">
        <v>160</v>
      </c>
      <c r="H37" s="5"/>
      <c r="I37" s="5"/>
      <c r="J37" s="5"/>
      <c r="K37" s="5"/>
    </row>
    <row r="38" spans="1:11" x14ac:dyDescent="0.25">
      <c r="A38" s="11" t="s">
        <v>14</v>
      </c>
      <c r="B38" s="9"/>
      <c r="C38" s="7"/>
      <c r="D38" s="11" t="s">
        <v>88</v>
      </c>
      <c r="E38" s="21">
        <f>COUNTA(A43:A52)</f>
        <v>6</v>
      </c>
      <c r="F38" s="7"/>
      <c r="G38" s="7"/>
      <c r="H38" s="7"/>
      <c r="I38" s="7"/>
      <c r="J38" s="7"/>
      <c r="K38" s="7"/>
    </row>
    <row r="39" spans="1:11" x14ac:dyDescent="0.25">
      <c r="A39" s="11" t="s">
        <v>10</v>
      </c>
      <c r="B39" s="50">
        <v>4.1500000000000004</v>
      </c>
      <c r="C39" s="7"/>
      <c r="D39" s="11" t="s">
        <v>89</v>
      </c>
      <c r="E39" s="21">
        <f>E38-COUNTIF(F43:F52, "DNC")</f>
        <v>5</v>
      </c>
      <c r="F39" s="7"/>
      <c r="G39" s="7"/>
      <c r="H39" s="7"/>
      <c r="I39" s="7"/>
      <c r="J39" s="7"/>
      <c r="K39" s="7"/>
    </row>
    <row r="40" spans="1:11" x14ac:dyDescent="0.25">
      <c r="A40" s="11" t="s">
        <v>11</v>
      </c>
      <c r="B40" s="10">
        <v>0.79513888888888884</v>
      </c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1" ht="15.75" x14ac:dyDescent="0.25">
      <c r="A43" s="13" t="s">
        <v>148</v>
      </c>
      <c r="B43" s="14" t="str">
        <f>VLOOKUP(A43, Boats!A$1:F$144, 2, FALSE)</f>
        <v>Christine Drouillard</v>
      </c>
      <c r="C43" s="14">
        <f>VLOOKUP(A43, Boats!A$1:F$144, 3, FALSE)</f>
        <v>74</v>
      </c>
      <c r="D43" s="14">
        <f>VLOOKUP(A43, Boats!A$1:F$144, 6, FALSE)</f>
        <v>234</v>
      </c>
      <c r="E43" s="15">
        <v>0.83535879629629628</v>
      </c>
      <c r="F43" s="15"/>
      <c r="G43" s="16">
        <f t="shared" ref="G43:G52" si="8">IF(ISBLANK(E43), "", (E43-B$40) *24*60*60)</f>
        <v>3475.0000000000027</v>
      </c>
      <c r="H43" s="14">
        <f t="shared" ref="H43:H52" si="9">IF(ISBLANK(E43), "", ROUND(B$39*D43, 0))</f>
        <v>971</v>
      </c>
      <c r="I43" s="16">
        <f t="shared" ref="I43:I52" si="10">IF(ISBLANK(E43),"",G43-H43)</f>
        <v>2504.0000000000027</v>
      </c>
      <c r="J43" s="14">
        <f t="shared" ref="J43:J52" si="11">IF(F43="DNF", $E$39+1, IF(F43="DNS", $E$39+1, IF(F43="DSQ", $E$39+1, IF(F43="DNC", $E$38+1, RANK(I43, I$43:I$52, 1)))))</f>
        <v>2</v>
      </c>
      <c r="K43" s="17"/>
    </row>
    <row r="44" spans="1:11" ht="15.75" x14ac:dyDescent="0.25">
      <c r="A44" s="13" t="s">
        <v>68</v>
      </c>
      <c r="B44" s="14" t="str">
        <f>VLOOKUP(A44, Boats!A$1:F$144, 2, FALSE)</f>
        <v>Dennis Pare</v>
      </c>
      <c r="C44" s="14">
        <f>VLOOKUP(A44, Boats!A$1:F$144, 3, FALSE)</f>
        <v>1473</v>
      </c>
      <c r="D44" s="14">
        <f>VLOOKUP(A44, Boats!A$1:F$144, 6, FALSE)</f>
        <v>207</v>
      </c>
      <c r="E44" s="15">
        <v>0.83604166666666668</v>
      </c>
      <c r="F44" s="15"/>
      <c r="G44" s="16">
        <f t="shared" si="8"/>
        <v>3534.0000000000055</v>
      </c>
      <c r="H44" s="14">
        <f t="shared" si="9"/>
        <v>859</v>
      </c>
      <c r="I44" s="16">
        <f t="shared" si="10"/>
        <v>2675.0000000000055</v>
      </c>
      <c r="J44" s="14">
        <f t="shared" si="11"/>
        <v>3</v>
      </c>
      <c r="K44" s="17"/>
    </row>
    <row r="45" spans="1:11" ht="15.75" x14ac:dyDescent="0.25">
      <c r="A45" s="13" t="s">
        <v>143</v>
      </c>
      <c r="B45" s="14" t="str">
        <f>VLOOKUP(A45, Boats!A$1:F$144, 2, FALSE)</f>
        <v>Andrea Hill</v>
      </c>
      <c r="C45" s="14">
        <f>VLOOKUP(A45, Boats!A$1:F$144, 3, FALSE)</f>
        <v>533</v>
      </c>
      <c r="D45" s="14">
        <f>VLOOKUP(A45, Boats!A$1:F$144, 6, FALSE)</f>
        <v>168</v>
      </c>
      <c r="E45" s="15">
        <v>0.83488425925925924</v>
      </c>
      <c r="F45" s="15"/>
      <c r="G45" s="16">
        <f t="shared" si="8"/>
        <v>3434.0000000000027</v>
      </c>
      <c r="H45" s="14">
        <f t="shared" si="9"/>
        <v>697</v>
      </c>
      <c r="I45" s="16">
        <f t="shared" si="10"/>
        <v>2737.0000000000027</v>
      </c>
      <c r="J45" s="14">
        <f t="shared" si="11"/>
        <v>5</v>
      </c>
      <c r="K45" s="20"/>
    </row>
    <row r="46" spans="1:11" ht="15.75" x14ac:dyDescent="0.25">
      <c r="A46" s="13" t="s">
        <v>74</v>
      </c>
      <c r="B46" s="14" t="str">
        <f>VLOOKUP(A46, Boats!A$1:F$144, 2, FALSE)</f>
        <v>Chris Wysynski</v>
      </c>
      <c r="C46" s="14">
        <f>VLOOKUP(A46, Boats!A$1:F$144, 3, FALSE)</f>
        <v>68</v>
      </c>
      <c r="D46" s="14">
        <f>VLOOKUP(A46, Boats!A$1:F$144, 6, FALSE)</f>
        <v>213</v>
      </c>
      <c r="E46" s="15">
        <v>0.83357638888888885</v>
      </c>
      <c r="F46" s="15"/>
      <c r="G46" s="16">
        <f t="shared" si="8"/>
        <v>3321.0000000000014</v>
      </c>
      <c r="H46" s="14">
        <f t="shared" si="9"/>
        <v>884</v>
      </c>
      <c r="I46" s="16">
        <f t="shared" si="10"/>
        <v>2437.0000000000014</v>
      </c>
      <c r="J46" s="14">
        <f t="shared" si="11"/>
        <v>1</v>
      </c>
      <c r="K46" s="20"/>
    </row>
    <row r="47" spans="1:11" ht="15.75" x14ac:dyDescent="0.25">
      <c r="A47" s="13" t="s">
        <v>52</v>
      </c>
      <c r="B47" s="14" t="str">
        <f>VLOOKUP(A47, Boats!A$1:F$144, 2, FALSE)</f>
        <v>Frank Marmara</v>
      </c>
      <c r="C47" s="14">
        <f>VLOOKUP(A47, Boats!A$1:F$144, 3, FALSE)</f>
        <v>5342</v>
      </c>
      <c r="D47" s="14">
        <f>VLOOKUP(A47, Boats!A$1:F$144, 6, FALSE)</f>
        <v>153</v>
      </c>
      <c r="E47" s="15"/>
      <c r="F47" s="15" t="s">
        <v>90</v>
      </c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>
        <f t="shared" si="11"/>
        <v>7</v>
      </c>
      <c r="K47" s="20"/>
    </row>
    <row r="48" spans="1:11" ht="15.75" x14ac:dyDescent="0.25">
      <c r="A48" s="13" t="s">
        <v>133</v>
      </c>
      <c r="B48" s="14" t="str">
        <f>VLOOKUP(A48, Boats!A$1:F$144, 2, FALSE)</f>
        <v>Jason Allson</v>
      </c>
      <c r="C48" s="14">
        <f>VLOOKUP(A48, Boats!A$1:F$144, 3, FALSE)</f>
        <v>370</v>
      </c>
      <c r="D48" s="14">
        <f>VLOOKUP(A48, Boats!A$1:F$144, 6, FALSE)</f>
        <v>150</v>
      </c>
      <c r="E48" s="15">
        <v>0.83377314814814818</v>
      </c>
      <c r="F48" s="15"/>
      <c r="G48" s="16">
        <f t="shared" si="8"/>
        <v>3338.0000000000073</v>
      </c>
      <c r="H48" s="14">
        <f t="shared" si="9"/>
        <v>623</v>
      </c>
      <c r="I48" s="16">
        <f t="shared" si="10"/>
        <v>2715.0000000000073</v>
      </c>
      <c r="J48" s="14">
        <f t="shared" si="11"/>
        <v>4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6,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14" t="e">
        <f t="shared" si="11"/>
        <v>#VALUE!</v>
      </c>
      <c r="K52" s="20"/>
    </row>
  </sheetData>
  <sheetProtection insertRows="0" deleteRows="0"/>
  <conditionalFormatting sqref="A10:J20 A28:J35">
    <cfRule type="expression" dxfId="1063" priority="5">
      <formula>NOT(ISBLANK($F10))</formula>
    </cfRule>
    <cfRule type="expression" dxfId="1062" priority="6">
      <formula>$J10=3</formula>
    </cfRule>
    <cfRule type="expression" dxfId="1061" priority="7">
      <formula>$J10=2</formula>
    </cfRule>
    <cfRule type="expression" dxfId="1060" priority="8">
      <formula>$J10=1</formula>
    </cfRule>
  </conditionalFormatting>
  <conditionalFormatting sqref="A43:J52">
    <cfRule type="expression" dxfId="1059" priority="1">
      <formula>NOT(ISBLANK($F43))</formula>
    </cfRule>
    <cfRule type="expression" dxfId="1058" priority="2">
      <formula>$J43=3</formula>
    </cfRule>
    <cfRule type="expression" dxfId="1057" priority="3">
      <formula>$J43=2</formula>
    </cfRule>
    <cfRule type="expression" dxfId="1056" priority="4">
      <formula>$J43=1</formula>
    </cfRule>
  </conditionalFormatting>
  <dataValidations count="1">
    <dataValidation type="list" allowBlank="1" showInputMessage="1" showErrorMessage="1" sqref="A43:A52 A10:A20 A28:A35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F43:F52 F10:F20 F28:F35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2"/>
  <sheetViews>
    <sheetView topLeftCell="A38" zoomScaleNormal="100" workbookViewId="0">
      <selection activeCell="A35" sqref="A35:J35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4" ht="18.75" x14ac:dyDescent="0.3">
      <c r="A1" s="2" t="s">
        <v>22</v>
      </c>
      <c r="B1" s="3" t="s">
        <v>25</v>
      </c>
    </row>
    <row r="2" spans="1:14" ht="18.75" x14ac:dyDescent="0.3">
      <c r="A2" s="2" t="s">
        <v>96</v>
      </c>
    </row>
    <row r="4" spans="1:14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 t="s">
        <v>162</v>
      </c>
    </row>
    <row r="5" spans="1:14" x14ac:dyDescent="0.25">
      <c r="A5" s="11" t="s">
        <v>14</v>
      </c>
      <c r="B5" s="9" t="s">
        <v>176</v>
      </c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  <c r="N5" s="3" t="s">
        <v>162</v>
      </c>
    </row>
    <row r="6" spans="1:14" x14ac:dyDescent="0.25">
      <c r="A6" s="11" t="s">
        <v>10</v>
      </c>
      <c r="B6" s="40">
        <v>5.18</v>
      </c>
      <c r="C6" s="7"/>
      <c r="D6" s="11" t="s">
        <v>89</v>
      </c>
      <c r="E6" s="23">
        <f>E5-COUNTIF(F10:F20, "DNC")</f>
        <v>5</v>
      </c>
      <c r="F6" s="7"/>
      <c r="G6" s="7"/>
      <c r="H6" s="7"/>
      <c r="I6" s="7"/>
      <c r="J6" s="7"/>
      <c r="K6" s="7"/>
    </row>
    <row r="7" spans="1:14" x14ac:dyDescent="0.25">
      <c r="A7" s="11" t="s">
        <v>11</v>
      </c>
      <c r="B7" s="10">
        <v>0.78819444444444453</v>
      </c>
      <c r="C7" s="7"/>
      <c r="D7" s="7"/>
      <c r="E7" s="7"/>
      <c r="F7" s="7"/>
      <c r="G7" s="7"/>
      <c r="H7" s="7"/>
      <c r="I7" s="7"/>
      <c r="J7" s="7"/>
      <c r="K7" s="7"/>
    </row>
    <row r="8" spans="1:14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4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4" ht="15.75" x14ac:dyDescent="0.25">
      <c r="A10" s="13" t="s">
        <v>108</v>
      </c>
      <c r="B10" s="14" t="str">
        <f>VLOOKUP(A10, Boats!A$1:F$144, 2, FALSE)</f>
        <v>Lintunen/Naysmith</v>
      </c>
      <c r="C10" s="14">
        <f>VLOOKUP(A10, Boats!A$1:F$144, 3, FALSE)</f>
        <v>67875</v>
      </c>
      <c r="D10" s="14">
        <f>VLOOKUP(A10, Boats!A$1:F$144, 6, FALSE)</f>
        <v>102</v>
      </c>
      <c r="E10" s="15">
        <v>0.84528935185185183</v>
      </c>
      <c r="F10" s="15"/>
      <c r="G10" s="16">
        <f t="shared" ref="G10:G20" si="0">IF(ISBLANK(E10), "", (E10-B$7) *24*60*60)</f>
        <v>4932.9999999999909</v>
      </c>
      <c r="H10" s="14">
        <f t="shared" ref="H10:H20" si="1">IF(ISBLANK(E10), "", ROUND(B$6*D10, 0))</f>
        <v>528</v>
      </c>
      <c r="I10" s="16">
        <f t="shared" ref="I10:I20" si="2">IF(ISBLANK(E10),"",G10-H10)</f>
        <v>4404.9999999999909</v>
      </c>
      <c r="J10" s="14">
        <f t="shared" ref="J10:J20" si="3">IF(F10="DNF", $E$6+1, IF(F10="DNS", $E$6+1, IF(F10="DSQ", $E$6+1, IF(F10="DNC", $E$5+1, RANK(I10, I$10:I$20, 1)))))</f>
        <v>1</v>
      </c>
      <c r="K10" s="17"/>
    </row>
    <row r="11" spans="1:14" ht="15.75" x14ac:dyDescent="0.25">
      <c r="A11" s="13" t="s">
        <v>147</v>
      </c>
      <c r="B11" s="14" t="str">
        <f>VLOOKUP(A11, Boats!A$1:F$144, 2, FALSE)</f>
        <v>Brad Blackton</v>
      </c>
      <c r="C11" s="14">
        <f>VLOOKUP(A11, Boats!A$1:F$144, 3, FALSE)</f>
        <v>112</v>
      </c>
      <c r="D11" s="22">
        <f>VLOOKUP(A11, Boats!A$1:F$144, 6, FALSE)</f>
        <v>102</v>
      </c>
      <c r="E11" s="15">
        <v>0.849675925925926</v>
      </c>
      <c r="F11" s="15"/>
      <c r="G11" s="16">
        <f t="shared" si="0"/>
        <v>5311.9999999999991</v>
      </c>
      <c r="H11" s="14">
        <f t="shared" si="1"/>
        <v>528</v>
      </c>
      <c r="I11" s="16">
        <f t="shared" si="2"/>
        <v>4783.9999999999991</v>
      </c>
      <c r="J11" s="22">
        <f t="shared" si="3"/>
        <v>2</v>
      </c>
      <c r="K11" s="17"/>
    </row>
    <row r="12" spans="1:14" ht="15.75" x14ac:dyDescent="0.25">
      <c r="A12" s="13" t="s">
        <v>114</v>
      </c>
      <c r="B12" s="26" t="str">
        <f>VLOOKUP(A12, Boats!A$1:F$144, 2, FALSE)</f>
        <v>Scott Pillon</v>
      </c>
      <c r="C12" s="26">
        <f>VLOOKUP(A12, Boats!A$1:F$144, 3, FALSE)</f>
        <v>911</v>
      </c>
      <c r="D12" s="29">
        <f>VLOOKUP(A12, Boats!A$1:F$144, 6, FALSE)</f>
        <v>99</v>
      </c>
      <c r="E12" s="27">
        <v>0.85048611111111105</v>
      </c>
      <c r="F12" s="15"/>
      <c r="G12" s="28">
        <f t="shared" si="0"/>
        <v>5381.9999999999873</v>
      </c>
      <c r="H12" s="26">
        <f t="shared" si="1"/>
        <v>513</v>
      </c>
      <c r="I12" s="28">
        <f t="shared" si="2"/>
        <v>4868.9999999999873</v>
      </c>
      <c r="J12" s="29">
        <f t="shared" si="3"/>
        <v>3</v>
      </c>
      <c r="K12" s="20"/>
    </row>
    <row r="13" spans="1:14" ht="15.75" x14ac:dyDescent="0.25">
      <c r="A13" s="13" t="s">
        <v>31</v>
      </c>
      <c r="B13" s="14" t="str">
        <f>VLOOKUP(A13, Boats!A$1:F$144, 2, FALSE)</f>
        <v>Dave Evans</v>
      </c>
      <c r="C13" s="14">
        <f>VLOOKUP(A13, Boats!A$1:F$144, 3, FALSE)</f>
        <v>9</v>
      </c>
      <c r="D13" s="14">
        <f>VLOOKUP(A13, Boats!A$1:F$144, 6, FALSE)</f>
        <v>90</v>
      </c>
      <c r="E13" s="15">
        <v>0.85106481481481477</v>
      </c>
      <c r="F13" s="15"/>
      <c r="G13" s="16">
        <f t="shared" si="0"/>
        <v>5431.9999999999891</v>
      </c>
      <c r="H13" s="14">
        <f t="shared" si="1"/>
        <v>466</v>
      </c>
      <c r="I13" s="16">
        <f t="shared" si="2"/>
        <v>4965.9999999999891</v>
      </c>
      <c r="J13" s="22">
        <f t="shared" si="3"/>
        <v>4</v>
      </c>
      <c r="K13" s="20"/>
    </row>
    <row r="14" spans="1:14" ht="15.75" x14ac:dyDescent="0.25">
      <c r="A14" s="13" t="s">
        <v>107</v>
      </c>
      <c r="B14" s="14" t="str">
        <f>VLOOKUP(A14, Boats!A$1:F$144, 2, FALSE)</f>
        <v>Rob Ferguson</v>
      </c>
      <c r="C14" s="14"/>
      <c r="D14" s="14">
        <f>VLOOKUP(A14, Boats!A$1:F$144, 6, FALSE)</f>
        <v>108</v>
      </c>
      <c r="E14" s="15">
        <v>0.85892361111111104</v>
      </c>
      <c r="F14" s="15"/>
      <c r="G14" s="16">
        <f t="shared" si="0"/>
        <v>6110.9999999999864</v>
      </c>
      <c r="H14" s="14">
        <f t="shared" si="1"/>
        <v>559</v>
      </c>
      <c r="I14" s="16">
        <f t="shared" si="2"/>
        <v>5551.9999999999864</v>
      </c>
      <c r="J14" s="14">
        <f t="shared" si="3"/>
        <v>5</v>
      </c>
      <c r="K14" s="20"/>
    </row>
    <row r="15" spans="1:14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4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3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  <c r="M17" s="3" t="s">
        <v>162</v>
      </c>
    </row>
    <row r="18" spans="1:13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3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3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3" ht="14.25" customHeight="1" x14ac:dyDescent="0.25"/>
    <row r="22" spans="1:13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3" x14ac:dyDescent="0.25">
      <c r="A23" s="11" t="s">
        <v>14</v>
      </c>
      <c r="B23" s="9" t="s">
        <v>176</v>
      </c>
      <c r="C23" s="7"/>
      <c r="D23" s="11" t="s">
        <v>88</v>
      </c>
      <c r="E23" s="23">
        <f>COUNTA(A28:A35)</f>
        <v>8</v>
      </c>
      <c r="F23" s="7"/>
      <c r="G23" s="7"/>
      <c r="H23" s="7"/>
      <c r="I23" s="7"/>
      <c r="J23" s="7"/>
      <c r="K23" s="7"/>
    </row>
    <row r="24" spans="1:13" x14ac:dyDescent="0.25">
      <c r="A24" s="11" t="s">
        <v>10</v>
      </c>
      <c r="B24" s="6">
        <v>5.18</v>
      </c>
      <c r="C24" s="7"/>
      <c r="D24" s="11" t="s">
        <v>89</v>
      </c>
      <c r="E24" s="23">
        <f>E23-COUNTIF(F28:F35, "DNC")</f>
        <v>8</v>
      </c>
      <c r="F24" s="7"/>
      <c r="G24" s="7"/>
      <c r="H24" s="7"/>
      <c r="I24" s="7"/>
      <c r="J24" s="7"/>
      <c r="K24" s="7"/>
    </row>
    <row r="25" spans="1:13" x14ac:dyDescent="0.25">
      <c r="A25" s="11" t="s">
        <v>11</v>
      </c>
      <c r="B25" s="10">
        <v>0.79166666666666663</v>
      </c>
      <c r="C25" s="7"/>
      <c r="D25" s="7"/>
      <c r="E25" s="7"/>
      <c r="F25" s="7"/>
      <c r="G25" s="7"/>
      <c r="H25" s="7"/>
      <c r="I25" s="7"/>
      <c r="J25" s="7"/>
      <c r="K25" s="7"/>
    </row>
    <row r="26" spans="1:13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3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3" ht="15.75" x14ac:dyDescent="0.25">
      <c r="A28" s="13" t="s">
        <v>4</v>
      </c>
      <c r="B28" s="26" t="str">
        <f>VLOOKUP(A28, Boats!A$1:F$144, 2, FALSE)</f>
        <v>Dennis Hendel</v>
      </c>
      <c r="C28" s="26" t="str">
        <f>VLOOKUP(A28, Boats!A$1:F$144, 3, FALSE)</f>
        <v>KC3</v>
      </c>
      <c r="D28" s="29">
        <f>VLOOKUP(A28, Boats!A$1:F$144, 6, FALSE)</f>
        <v>126</v>
      </c>
      <c r="E28" s="36">
        <v>0.85039351851851841</v>
      </c>
      <c r="F28" s="27"/>
      <c r="G28" s="28">
        <f t="shared" ref="G28:G35" si="4">IF(ISBLANK(E28), "", (E28-B$25) *24*60*60)</f>
        <v>5073.9999999999936</v>
      </c>
      <c r="H28" s="29">
        <f t="shared" ref="H28:H35" si="5">IF(ISBLANK(E28), "", ROUND(B$24*D28, 0))</f>
        <v>653</v>
      </c>
      <c r="I28" s="28">
        <f t="shared" ref="I28:I35" si="6">IF(ISBLANK(E28),"",G28-H28)</f>
        <v>4420.9999999999936</v>
      </c>
      <c r="J28" s="29">
        <f t="shared" ref="J28:J35" si="7">IF(F28="DNF", $E$24+1, IF(F28="DNS", $E$24+1, IF(F28="DSQ", $E$24+1, IF(F28="DNC", $E$23+1, RANK(I28, I$28:I$35, 1)))))</f>
        <v>1</v>
      </c>
      <c r="K28" s="17"/>
    </row>
    <row r="29" spans="1:13" ht="15.75" x14ac:dyDescent="0.25">
      <c r="A29" s="13" t="s">
        <v>39</v>
      </c>
      <c r="B29" s="26" t="str">
        <f>VLOOKUP(A29, Boats!A$1:F$144, 2, FALSE)</f>
        <v>Andy Kozieradzki</v>
      </c>
      <c r="C29" s="26">
        <f>VLOOKUP(A29, Boats!A$1:F$144, 3, FALSE)</f>
        <v>30578</v>
      </c>
      <c r="D29" s="29">
        <f>VLOOKUP(A29, Boats!A$1:F$144, 6, FALSE)</f>
        <v>126</v>
      </c>
      <c r="E29" s="27">
        <v>0.85405092592592602</v>
      </c>
      <c r="F29" s="15"/>
      <c r="G29" s="28">
        <f t="shared" si="4"/>
        <v>5390.0000000000109</v>
      </c>
      <c r="H29" s="29">
        <f t="shared" si="5"/>
        <v>653</v>
      </c>
      <c r="I29" s="28">
        <f t="shared" si="6"/>
        <v>4737.0000000000109</v>
      </c>
      <c r="J29" s="29">
        <f t="shared" si="7"/>
        <v>2</v>
      </c>
      <c r="K29" s="20"/>
    </row>
    <row r="30" spans="1:13" ht="15.75" x14ac:dyDescent="0.25">
      <c r="A30" s="13" t="s">
        <v>116</v>
      </c>
      <c r="B30" s="14" t="str">
        <f>VLOOKUP(A30, Boats!A$1:F$144, 2, FALSE)</f>
        <v>John Vandereerden</v>
      </c>
      <c r="C30" s="14">
        <f>VLOOKUP(A30, Boats!A$1:F$144, 3, FALSE)</f>
        <v>24108</v>
      </c>
      <c r="D30" s="14">
        <f>VLOOKUP(A30, Boats!A$1:F$144, 6, FALSE)</f>
        <v>135</v>
      </c>
      <c r="E30" s="15">
        <v>0.85608796296296286</v>
      </c>
      <c r="F30" s="15"/>
      <c r="G30" s="16">
        <f t="shared" si="4"/>
        <v>5565.9999999999936</v>
      </c>
      <c r="H30" s="14">
        <f t="shared" si="5"/>
        <v>699</v>
      </c>
      <c r="I30" s="16">
        <f t="shared" si="6"/>
        <v>4866.9999999999936</v>
      </c>
      <c r="J30" s="14">
        <f t="shared" si="7"/>
        <v>3</v>
      </c>
      <c r="K30" s="20"/>
    </row>
    <row r="31" spans="1:13" ht="15.75" x14ac:dyDescent="0.25">
      <c r="A31" s="13" t="s">
        <v>112</v>
      </c>
      <c r="B31" s="14" t="str">
        <f>VLOOKUP(A31, Boats!A$1:F$144, 2, FALSE)</f>
        <v>Maciek Konkolowicz</v>
      </c>
      <c r="C31" s="14" t="str">
        <f>VLOOKUP(A31, Boats!A$1:F$144, 3, FALSE)</f>
        <v>KC 9</v>
      </c>
      <c r="D31" s="14">
        <f>VLOOKUP(A31, Boats!A$1:F$144, 6, FALSE)</f>
        <v>129</v>
      </c>
      <c r="E31" s="15">
        <v>0.85607638888888893</v>
      </c>
      <c r="F31" s="15"/>
      <c r="G31" s="16">
        <f t="shared" si="4"/>
        <v>5565.0000000000073</v>
      </c>
      <c r="H31" s="14">
        <f t="shared" si="5"/>
        <v>668</v>
      </c>
      <c r="I31" s="16">
        <f t="shared" si="6"/>
        <v>4897.0000000000073</v>
      </c>
      <c r="J31" s="14">
        <f t="shared" si="7"/>
        <v>4</v>
      </c>
      <c r="K31" s="20"/>
    </row>
    <row r="32" spans="1:13" ht="15.75" x14ac:dyDescent="0.25">
      <c r="A32" s="13" t="s">
        <v>153</v>
      </c>
      <c r="B32" s="14" t="str">
        <f>VLOOKUP(A32, Boats!A$1:F$144, 2, FALSE)</f>
        <v>Brian Casey</v>
      </c>
      <c r="C32" s="14">
        <f>VLOOKUP(A32, Boats!A$1:F$144, 3, FALSE)</f>
        <v>63345</v>
      </c>
      <c r="D32" s="14">
        <f>VLOOKUP(A32, Boats!A$1:F$144, 6, FALSE)</f>
        <v>132</v>
      </c>
      <c r="E32" s="15">
        <v>0.85648148148148151</v>
      </c>
      <c r="F32" s="15"/>
      <c r="G32" s="16">
        <f t="shared" si="4"/>
        <v>5600.0000000000055</v>
      </c>
      <c r="H32" s="14">
        <f t="shared" si="5"/>
        <v>684</v>
      </c>
      <c r="I32" s="16">
        <f t="shared" si="6"/>
        <v>4916.0000000000055</v>
      </c>
      <c r="J32" s="14">
        <f t="shared" si="7"/>
        <v>5</v>
      </c>
      <c r="K32" s="20"/>
    </row>
    <row r="33" spans="1:11" ht="15.75" x14ac:dyDescent="0.25">
      <c r="A33" s="38" t="s">
        <v>41</v>
      </c>
      <c r="B33" s="34" t="str">
        <f>VLOOKUP(A33, Boats!A$1:F$144, 2, FALSE)</f>
        <v>Larry Laing</v>
      </c>
      <c r="C33" s="34">
        <f>VLOOKUP(A33, Boats!A$1:F$144, 3, FALSE)</f>
        <v>42667</v>
      </c>
      <c r="D33" s="35">
        <f>VLOOKUP(A33, Boats!A$1:F$144, 6, FALSE)</f>
        <v>129</v>
      </c>
      <c r="E33" s="36">
        <v>0.85644675925925917</v>
      </c>
      <c r="F33" s="15"/>
      <c r="G33" s="37">
        <f t="shared" si="4"/>
        <v>5596.9999999999955</v>
      </c>
      <c r="H33" s="35">
        <f t="shared" si="5"/>
        <v>668</v>
      </c>
      <c r="I33" s="37">
        <f t="shared" si="6"/>
        <v>4928.9999999999955</v>
      </c>
      <c r="J33" s="35">
        <f t="shared" si="7"/>
        <v>6</v>
      </c>
      <c r="K33" s="20"/>
    </row>
    <row r="34" spans="1:11" ht="15.75" x14ac:dyDescent="0.25">
      <c r="A34" s="13" t="s">
        <v>46</v>
      </c>
      <c r="B34" s="14" t="str">
        <f>VLOOKUP(A34, Boats!A$1:F$144, 2, FALSE)</f>
        <v>Phil Bergeron</v>
      </c>
      <c r="C34" s="14">
        <f>VLOOKUP(A34, Boats!A$1:F$144, 3, FALSE)</f>
        <v>24230</v>
      </c>
      <c r="D34" s="14">
        <f>VLOOKUP(A34, Boats!A$1:F$144, 6, FALSE)</f>
        <v>129</v>
      </c>
      <c r="E34" s="15">
        <v>0.85649305555555555</v>
      </c>
      <c r="F34" s="15"/>
      <c r="G34" s="16">
        <f t="shared" si="4"/>
        <v>5601.0000000000027</v>
      </c>
      <c r="H34" s="14">
        <f t="shared" si="5"/>
        <v>668</v>
      </c>
      <c r="I34" s="16">
        <f t="shared" si="6"/>
        <v>4933.0000000000027</v>
      </c>
      <c r="J34" s="14">
        <f t="shared" si="7"/>
        <v>7</v>
      </c>
      <c r="K34" s="20"/>
    </row>
    <row r="35" spans="1:11" ht="15.75" x14ac:dyDescent="0.25">
      <c r="A35" s="13" t="s">
        <v>152</v>
      </c>
      <c r="B35" s="14" t="str">
        <f>VLOOKUP(A35, Boats!A$1:F$144, 2, FALSE)</f>
        <v>Chris Edwards</v>
      </c>
      <c r="C35" s="14">
        <f>VLOOKUP(A35, Boats!A$1:F$144, 3, FALSE)</f>
        <v>412</v>
      </c>
      <c r="D35" s="14">
        <v>138</v>
      </c>
      <c r="E35" s="15"/>
      <c r="F35" s="15" t="s">
        <v>17</v>
      </c>
      <c r="G35" s="16" t="str">
        <f t="shared" si="4"/>
        <v/>
      </c>
      <c r="H35" s="14" t="str">
        <f t="shared" si="5"/>
        <v/>
      </c>
      <c r="I35" s="16" t="str">
        <f t="shared" si="6"/>
        <v/>
      </c>
      <c r="J35" s="14">
        <f t="shared" si="7"/>
        <v>9</v>
      </c>
      <c r="K35" s="20"/>
    </row>
    <row r="37" spans="1:11" ht="18.75" x14ac:dyDescent="0.3">
      <c r="A37" s="4" t="s">
        <v>19</v>
      </c>
      <c r="B37" s="5"/>
      <c r="C37" s="5"/>
      <c r="D37" s="5"/>
      <c r="E37" s="5"/>
      <c r="F37" s="5"/>
      <c r="G37" s="5" t="s">
        <v>160</v>
      </c>
      <c r="H37" s="5"/>
      <c r="I37" s="5"/>
      <c r="J37" s="5"/>
      <c r="K37" s="5"/>
    </row>
    <row r="38" spans="1:11" x14ac:dyDescent="0.25">
      <c r="A38" s="11" t="s">
        <v>14</v>
      </c>
      <c r="B38" s="9" t="s">
        <v>176</v>
      </c>
      <c r="C38" s="7"/>
      <c r="D38" s="11" t="s">
        <v>88</v>
      </c>
      <c r="E38" s="21">
        <f>COUNTA(A43:A52)</f>
        <v>6</v>
      </c>
      <c r="F38" s="7"/>
      <c r="G38" s="7"/>
      <c r="H38" s="7"/>
      <c r="I38" s="7"/>
      <c r="J38" s="7"/>
      <c r="K38" s="7"/>
    </row>
    <row r="39" spans="1:11" x14ac:dyDescent="0.25">
      <c r="A39" s="11" t="s">
        <v>10</v>
      </c>
      <c r="B39" s="50">
        <v>4.29</v>
      </c>
      <c r="C39" s="7"/>
      <c r="D39" s="11" t="s">
        <v>89</v>
      </c>
      <c r="E39" s="21">
        <f>E38-COUNTIF(F43:F52, "DNC")</f>
        <v>5</v>
      </c>
      <c r="F39" s="7"/>
      <c r="G39" s="7"/>
      <c r="H39" s="7"/>
      <c r="I39" s="7"/>
      <c r="J39" s="7"/>
      <c r="K39" s="7"/>
    </row>
    <row r="40" spans="1:11" x14ac:dyDescent="0.25">
      <c r="A40" s="11" t="s">
        <v>11</v>
      </c>
      <c r="B40" s="10">
        <v>0.79513888888888884</v>
      </c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1" ht="15.75" x14ac:dyDescent="0.25">
      <c r="A43" s="13" t="s">
        <v>148</v>
      </c>
      <c r="B43" s="14" t="str">
        <f>VLOOKUP(A43, Boats!A$1:F$144, 2, FALSE)</f>
        <v>Christine Drouillard</v>
      </c>
      <c r="C43" s="14">
        <f>VLOOKUP(A43, Boats!A$1:F$144, 3, FALSE)</f>
        <v>74</v>
      </c>
      <c r="D43" s="14">
        <f>VLOOKUP(A43, Boats!A$1:F$144, 6, FALSE)</f>
        <v>234</v>
      </c>
      <c r="E43" s="15">
        <v>0.85430555555555554</v>
      </c>
      <c r="F43" s="15"/>
      <c r="G43" s="16">
        <f t="shared" ref="G43:G52" si="8">IF(ISBLANK(E43), "", (E43-B$40) *24*60*60)</f>
        <v>5112.0000000000027</v>
      </c>
      <c r="H43" s="14">
        <f t="shared" ref="H43:H52" si="9">IF(ISBLANK(E43), "", ROUND(B$39*D43, 0))</f>
        <v>1004</v>
      </c>
      <c r="I43" s="16">
        <f t="shared" ref="I43:I52" si="10">IF(ISBLANK(E43),"",G43-H43)</f>
        <v>4108.0000000000027</v>
      </c>
      <c r="J43" s="14">
        <f t="shared" ref="J43:J52" si="11">IF(F43="DNF", $E$39+1, IF(F43="DNS", $E$39+1, IF(F43="DSQ", $E$39+1, IF(F43="DNC", $E$38+1, RANK(I43, I$43:I$52, 1)))))</f>
        <v>1</v>
      </c>
      <c r="K43" s="17"/>
    </row>
    <row r="44" spans="1:11" ht="15.75" x14ac:dyDescent="0.25">
      <c r="A44" s="13" t="s">
        <v>74</v>
      </c>
      <c r="B44" s="14" t="str">
        <f>VLOOKUP(A44, Boats!A$1:F$144, 2, FALSE)</f>
        <v>Chris Wysynski</v>
      </c>
      <c r="C44" s="14">
        <f>VLOOKUP(A44, Boats!A$1:F$144, 3, FALSE)</f>
        <v>68</v>
      </c>
      <c r="D44" s="14">
        <f>VLOOKUP(A44, Boats!A$1:F$144, 6, FALSE)</f>
        <v>213</v>
      </c>
      <c r="E44" s="15">
        <v>0.8536921296296297</v>
      </c>
      <c r="F44" s="15"/>
      <c r="G44" s="16">
        <f t="shared" si="8"/>
        <v>5059.0000000000109</v>
      </c>
      <c r="H44" s="14">
        <f t="shared" si="9"/>
        <v>914</v>
      </c>
      <c r="I44" s="16">
        <f t="shared" si="10"/>
        <v>4145.0000000000109</v>
      </c>
      <c r="J44" s="14">
        <f t="shared" si="11"/>
        <v>2</v>
      </c>
      <c r="K44" s="17"/>
    </row>
    <row r="45" spans="1:11" ht="15.75" x14ac:dyDescent="0.25">
      <c r="A45" s="13" t="s">
        <v>143</v>
      </c>
      <c r="B45" s="14" t="str">
        <f>VLOOKUP(A45, Boats!A$1:F$144, 2, FALSE)</f>
        <v>Andrea Hill</v>
      </c>
      <c r="C45" s="14">
        <f>VLOOKUP(A45, Boats!A$1:F$144, 3, FALSE)</f>
        <v>533</v>
      </c>
      <c r="D45" s="14">
        <f>VLOOKUP(A45, Boats!A$1:F$144, 6, FALSE)</f>
        <v>168</v>
      </c>
      <c r="E45" s="15">
        <v>0.85168981481481476</v>
      </c>
      <c r="F45" s="15"/>
      <c r="G45" s="16">
        <f t="shared" si="8"/>
        <v>4885.9999999999991</v>
      </c>
      <c r="H45" s="14">
        <f t="shared" si="9"/>
        <v>721</v>
      </c>
      <c r="I45" s="16">
        <f t="shared" si="10"/>
        <v>4164.9999999999991</v>
      </c>
      <c r="J45" s="14">
        <f t="shared" si="11"/>
        <v>3</v>
      </c>
      <c r="K45" s="20"/>
    </row>
    <row r="46" spans="1:11" ht="15.75" x14ac:dyDescent="0.25">
      <c r="A46" s="13" t="s">
        <v>68</v>
      </c>
      <c r="B46" s="14" t="str">
        <f>VLOOKUP(A46, Boats!A$1:F$144, 2, FALSE)</f>
        <v>Dennis Pare</v>
      </c>
      <c r="C46" s="14">
        <f>VLOOKUP(A46, Boats!A$1:F$144, 3, FALSE)</f>
        <v>1473</v>
      </c>
      <c r="D46" s="14">
        <f>VLOOKUP(A46, Boats!A$1:F$144, 6, FALSE)</f>
        <v>207</v>
      </c>
      <c r="E46" s="15">
        <v>0.85880787037037043</v>
      </c>
      <c r="F46" s="15"/>
      <c r="G46" s="16">
        <f t="shared" si="8"/>
        <v>5501.00000000001</v>
      </c>
      <c r="H46" s="14">
        <f t="shared" si="9"/>
        <v>888</v>
      </c>
      <c r="I46" s="16">
        <f t="shared" si="10"/>
        <v>4613.00000000001</v>
      </c>
      <c r="J46" s="14">
        <f t="shared" si="11"/>
        <v>4</v>
      </c>
      <c r="K46" s="20"/>
    </row>
    <row r="47" spans="1:11" ht="15.75" x14ac:dyDescent="0.25">
      <c r="A47" s="13" t="s">
        <v>52</v>
      </c>
      <c r="B47" s="14" t="str">
        <f>VLOOKUP(A47, Boats!A$1:F$144, 2, FALSE)</f>
        <v>Frank Marmara</v>
      </c>
      <c r="C47" s="14">
        <f>VLOOKUP(A47, Boats!A$1:F$144, 3, FALSE)</f>
        <v>5342</v>
      </c>
      <c r="D47" s="14">
        <f>VLOOKUP(A47, Boats!A$1:F$144, 6, FALSE)</f>
        <v>153</v>
      </c>
      <c r="E47" s="15"/>
      <c r="F47" s="15" t="s">
        <v>17</v>
      </c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>
        <f t="shared" si="11"/>
        <v>6</v>
      </c>
      <c r="K47" s="20"/>
    </row>
    <row r="48" spans="1:11" ht="15.75" x14ac:dyDescent="0.25">
      <c r="A48" s="13" t="s">
        <v>133</v>
      </c>
      <c r="B48" s="14" t="str">
        <f>VLOOKUP(A48, Boats!A$1:F$144, 2, FALSE)</f>
        <v>Jason Allson</v>
      </c>
      <c r="C48" s="14">
        <f>VLOOKUP(A48, Boats!A$1:F$144, 3, FALSE)</f>
        <v>370</v>
      </c>
      <c r="D48" s="14">
        <f>VLOOKUP(A48, Boats!A$1:F$144, 6, FALSE)</f>
        <v>150</v>
      </c>
      <c r="E48" s="15"/>
      <c r="F48" s="15" t="s">
        <v>90</v>
      </c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>
        <f t="shared" si="11"/>
        <v>7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6,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14" t="e">
        <f t="shared" si="11"/>
        <v>#VALUE!</v>
      </c>
      <c r="K52" s="20"/>
    </row>
  </sheetData>
  <sheetProtection insertRows="0" deleteRows="0"/>
  <conditionalFormatting sqref="A10:J20 A28:J35">
    <cfRule type="expression" dxfId="1019" priority="5">
      <formula>NOT(ISBLANK($F10))</formula>
    </cfRule>
    <cfRule type="expression" dxfId="1018" priority="6">
      <formula>$J10=3</formula>
    </cfRule>
    <cfRule type="expression" dxfId="1017" priority="7">
      <formula>$J10=2</formula>
    </cfRule>
    <cfRule type="expression" dxfId="1016" priority="8">
      <formula>$J10=1</formula>
    </cfRule>
  </conditionalFormatting>
  <conditionalFormatting sqref="A43:J52">
    <cfRule type="expression" dxfId="1015" priority="1">
      <formula>NOT(ISBLANK($F43))</formula>
    </cfRule>
    <cfRule type="expression" dxfId="1014" priority="2">
      <formula>$J43=3</formula>
    </cfRule>
    <cfRule type="expression" dxfId="1013" priority="3">
      <formula>$J43=2</formula>
    </cfRule>
    <cfRule type="expression" dxfId="1012" priority="4">
      <formula>$J43=1</formula>
    </cfRule>
  </conditionalFormatting>
  <dataValidations count="1">
    <dataValidation type="list" allowBlank="1" showInputMessage="1" showErrorMessage="1" sqref="A43:A52 A10:A20 A28:A35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F43:F52 F10:F20 F28:F35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8"/>
  <sheetViews>
    <sheetView topLeftCell="B29" zoomScale="89" zoomScaleNormal="89" workbookViewId="0">
      <selection activeCell="D42" sqref="D42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COUNTA(A10:A18)+COUNTA(Table43410192531376467708291100[Boat Name])+COUNTA(Table434711202632386568718392101[Boat Name])</f>
        <v>14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 t="s">
        <v>177</v>
      </c>
      <c r="C5" s="7"/>
      <c r="D5" s="11" t="s">
        <v>88</v>
      </c>
      <c r="E5" s="23">
        <f>COUNTA(A10:A18)</f>
        <v>3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5.18</v>
      </c>
      <c r="C6" s="7"/>
      <c r="D6" s="11" t="s">
        <v>89</v>
      </c>
      <c r="E6" s="23">
        <f>E5-COUNTIF(F10:F18, "DNC")</f>
        <v>3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0.77777777777777779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39</v>
      </c>
      <c r="B10" s="26" t="str">
        <f>VLOOKUP(A10, Boats!A$1:F$144, 2, FALSE)</f>
        <v>Andy Kozieradzki</v>
      </c>
      <c r="C10" s="26">
        <f>VLOOKUP(A10, Boats!A$1:F$144, 3, FALSE)</f>
        <v>30578</v>
      </c>
      <c r="D10" s="26">
        <f>VLOOKUP(A10, Boats!A$1:F$144, 5, FALSE)</f>
        <v>133</v>
      </c>
      <c r="E10" s="15">
        <v>0.81608796296296304</v>
      </c>
      <c r="F10" s="27"/>
      <c r="G10" s="28">
        <f t="shared" ref="G10:G18" si="0">IF(ISBLANK(E10), "", (E10-B$7) *24*60*60)</f>
        <v>3310.0000000000059</v>
      </c>
      <c r="H10" s="26">
        <f t="shared" ref="H10:H18" si="1">IF(ISBLANK(E10), "", ROUND(B$6*D10, 0))</f>
        <v>689</v>
      </c>
      <c r="I10" s="28">
        <f t="shared" ref="I10:I18" si="2">IF(ISBLANK(E10),"",G10-H10)</f>
        <v>2621.0000000000059</v>
      </c>
      <c r="J10" s="29">
        <f>IF(F10="DNF", $E$6+1, IF(F10="DNS", $E$6+1, IF(F10="DSQ", $E$6+1, IF(F10="DNC", $E$5+1, RANK(I10, I$10:I$18, 1)))))</f>
        <v>1</v>
      </c>
      <c r="K10" s="18"/>
    </row>
    <row r="11" spans="1:11" s="8" customFormat="1" ht="15.75" x14ac:dyDescent="0.25">
      <c r="A11" s="13" t="s">
        <v>108</v>
      </c>
      <c r="B11" s="26" t="str">
        <f>VLOOKUP(A11, Boats!A$1:F$144, 2, FALSE)</f>
        <v>Lintunen/Naysmith</v>
      </c>
      <c r="C11" s="26">
        <f>VLOOKUP(A11, Boats!A$1:F$144, 3, FALSE)</f>
        <v>67875</v>
      </c>
      <c r="D11" s="26">
        <f>VLOOKUP(A11, Boats!A$1:F$144, 5, FALSE)</f>
        <v>112</v>
      </c>
      <c r="E11" s="15">
        <v>0.81625000000000003</v>
      </c>
      <c r="F11" s="27"/>
      <c r="G11" s="28">
        <f t="shared" si="0"/>
        <v>3324.0000000000018</v>
      </c>
      <c r="H11" s="26">
        <f t="shared" si="1"/>
        <v>580</v>
      </c>
      <c r="I11" s="28">
        <f t="shared" si="2"/>
        <v>2744.0000000000018</v>
      </c>
      <c r="J11" s="29">
        <f>IF(F11="DNF", $E$6+1, IF(F11="DNS", $E$6+1, IF(F11="DSQ", $E$6+1, IF(F11="DNC", $E$5+1, RANK(I11, I$10:I$18, 1)))))</f>
        <v>2</v>
      </c>
      <c r="K11" s="18"/>
    </row>
    <row r="12" spans="1:11" s="8" customFormat="1" ht="15.75" x14ac:dyDescent="0.25">
      <c r="A12" s="13" t="s">
        <v>114</v>
      </c>
      <c r="B12" s="26" t="str">
        <f>VLOOKUP(A12, Boats!A$1:F$144, 2, FALSE)</f>
        <v>Scott Pillon</v>
      </c>
      <c r="C12" s="26">
        <f>VLOOKUP(A12, Boats!A$1:F$144, 3, FALSE)</f>
        <v>911</v>
      </c>
      <c r="D12" s="26">
        <f>VLOOKUP(A12, Boats!A$1:F$144, 5, FALSE)</f>
        <v>115</v>
      </c>
      <c r="E12" s="15">
        <v>0.81730324074074068</v>
      </c>
      <c r="F12" s="27"/>
      <c r="G12" s="28">
        <f t="shared" si="0"/>
        <v>3414.9999999999936</v>
      </c>
      <c r="H12" s="26">
        <f t="shared" si="1"/>
        <v>596</v>
      </c>
      <c r="I12" s="28">
        <f t="shared" si="2"/>
        <v>2818.9999999999936</v>
      </c>
      <c r="J12" s="29">
        <f>IF(F12="DNF", $E$6+1, IF(F12="DNS", $E$6+1, IF(F12="DSQ", $E$6+1, IF(F12="DNC", $E$5+1, RANK(I12, I$10:I$18, 1)))))</f>
        <v>3</v>
      </c>
      <c r="K12" s="18"/>
    </row>
    <row r="13" spans="1:11" s="8" customFormat="1" ht="15.75" x14ac:dyDescent="0.25">
      <c r="A13" s="13"/>
      <c r="B13" s="14"/>
      <c r="C13" s="26"/>
      <c r="D13" s="26"/>
      <c r="E13" s="15"/>
      <c r="F13" s="27"/>
      <c r="G13" s="28" t="str">
        <f t="shared" si="0"/>
        <v/>
      </c>
      <c r="H13" s="26" t="str">
        <f t="shared" si="1"/>
        <v/>
      </c>
      <c r="I13" s="28" t="str">
        <f t="shared" si="2"/>
        <v/>
      </c>
      <c r="J13" s="33" t="e">
        <f>IF(F13="DNF", $E$6+1, IF(F13="DNS", $E$6+1, IF(F13="DSQ", $E$6+1, IF(F13="DNC", $E$5+1, RANK(I13, I$10:I$18, 1)))))</f>
        <v>#VALUE!</v>
      </c>
      <c r="K13" s="18"/>
    </row>
    <row r="14" spans="1:11" ht="15.75" x14ac:dyDescent="0.25">
      <c r="A14" s="25"/>
      <c r="B14" s="26"/>
      <c r="C14" s="26"/>
      <c r="D14" s="26"/>
      <c r="E14" s="27"/>
      <c r="F14" s="49"/>
      <c r="G14" s="28" t="str">
        <f t="shared" si="0"/>
        <v/>
      </c>
      <c r="H14" s="26" t="str">
        <f t="shared" si="1"/>
        <v/>
      </c>
      <c r="I14" s="28" t="str">
        <f t="shared" si="2"/>
        <v/>
      </c>
      <c r="J14" s="33" t="e">
        <f>IF(F13="DNF", $E$6+1, IF(F13="DNS", $E$6+1, IF(F13="DSQ", $E$6+1, IF(F13="DNC", $E$5+1, RANK(I14, I$10:I$18, 1)))))</f>
        <v>#VALUE!</v>
      </c>
      <c r="K14" s="20"/>
    </row>
    <row r="15" spans="1:11" ht="15.75" x14ac:dyDescent="0.25">
      <c r="A15" s="13"/>
      <c r="B15" s="26"/>
      <c r="C15" s="26"/>
      <c r="D15" s="26"/>
      <c r="E15" s="15"/>
      <c r="F15" s="15"/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29" t="e">
        <f>IF(#REF!="DNF", $E$6+1, IF(#REF!="DNS", $E$6+1, IF(#REF!="DSQ", $E$6+1, IF(#REF!="DNC", $E$5+1, RANK(I15, I$10:I$18, 1)))))</f>
        <v>#REF!</v>
      </c>
      <c r="K15" s="20"/>
    </row>
    <row r="16" spans="1:11" ht="15.75" x14ac:dyDescent="0.25">
      <c r="A16" s="13"/>
      <c r="B16" s="14"/>
      <c r="C16" s="14"/>
      <c r="D16" s="14"/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>IF(F16="DNF", $E$6+1, IF(F16="DNS", $E$6+1, IF(F16="DSQ", $E$6+1, IF(F16="DNC", $E$5+1, RANK(I16, I$10:I$18, 1)))))</f>
        <v>#VALUE!</v>
      </c>
      <c r="K16" s="20"/>
    </row>
    <row r="17" spans="1:11" ht="15.75" x14ac:dyDescent="0.25">
      <c r="A17" s="38"/>
      <c r="B17" s="14"/>
      <c r="C17" s="14"/>
      <c r="D17" s="14"/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>IF(F17="DNF", $E$6+1, IF(F17="DNS", $E$6+1, IF(F17="DSQ", $E$6+1, IF(F17="DNC", $E$5+1, RANK(I17, I$10:I$18, 1)))))</f>
        <v>#VALUE!</v>
      </c>
      <c r="K17" s="20"/>
    </row>
    <row r="18" spans="1:11" ht="15.75" x14ac:dyDescent="0.25">
      <c r="A18" s="13"/>
      <c r="B18" s="14"/>
      <c r="C18" s="14"/>
      <c r="D18" s="14"/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>IF(F18="DNF", $E$6+1, IF(F18="DNS", $E$6+1, IF(F18="DSQ", $E$6+1, IF(F18="DNC", $E$5+1, RANK(I18, I$10:I$18, 1)))))</f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9" t="s">
        <v>177</v>
      </c>
      <c r="C21" s="7"/>
      <c r="D21" s="11" t="s">
        <v>88</v>
      </c>
      <c r="E21" s="21">
        <f>COUNTA(A26:A32)</f>
        <v>4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>
        <v>5.18</v>
      </c>
      <c r="C22" s="7"/>
      <c r="D22" s="11" t="s">
        <v>89</v>
      </c>
      <c r="E22" s="21">
        <f>E21-COUNTIF(F26:F32, "DNC")</f>
        <v>4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>
        <v>0.78125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 t="s">
        <v>133</v>
      </c>
      <c r="B26" s="26" t="str">
        <f>VLOOKUP(A26, Boats!A$1:F$144, 2, FALSE)</f>
        <v>Jason Allson</v>
      </c>
      <c r="C26" s="26">
        <f>VLOOKUP(A26, Boats!A$1:F$144, 3, FALSE)</f>
        <v>370</v>
      </c>
      <c r="D26" s="26">
        <f>VLOOKUP(A26, Boats!A$1:F$144, 5, FALSE)</f>
        <v>163</v>
      </c>
      <c r="E26" s="15">
        <v>0.82635416666666661</v>
      </c>
      <c r="F26" s="27"/>
      <c r="G26" s="28">
        <f t="shared" ref="G26:G32" si="3">IF(ISBLANK(E26), "", (E26-B$23) *24*60*60)</f>
        <v>3896.999999999995</v>
      </c>
      <c r="H26" s="29">
        <f t="shared" ref="H26:H32" si="4">IF(ISBLANK(E26), "", ROUND(B$22*D26, 0))</f>
        <v>844</v>
      </c>
      <c r="I26" s="28">
        <f t="shared" ref="I26:I32" si="5">IF(ISBLANK(E26),"",G26-H26)</f>
        <v>3052.999999999995</v>
      </c>
      <c r="J26" s="29">
        <f t="shared" ref="J26:J32" si="6">IF(F26="DNF", $E$22+1, IF(F26="DNS", $E$22+1, IF(F26="DSQ", $E$22+1, IF(F26="DNC", $E$21+1, RANK(I26, I$26:I$32, 1)))))</f>
        <v>1</v>
      </c>
      <c r="K26" s="20"/>
    </row>
    <row r="27" spans="1:11" ht="15.75" x14ac:dyDescent="0.25">
      <c r="A27" s="13" t="s">
        <v>143</v>
      </c>
      <c r="B27" s="26" t="str">
        <f>VLOOKUP(A27, Boats!A$1:F$144, 2, FALSE)</f>
        <v>Andrea Hill</v>
      </c>
      <c r="C27" s="26">
        <f>VLOOKUP(A27, Boats!A$1:F$144, 3, FALSE)</f>
        <v>533</v>
      </c>
      <c r="D27" s="26">
        <f>VLOOKUP(A27, Boats!A$1:F$144, 5, FALSE)</f>
        <v>173</v>
      </c>
      <c r="E27" s="15">
        <v>0.83373842592592595</v>
      </c>
      <c r="F27" s="27"/>
      <c r="G27" s="28">
        <f t="shared" si="3"/>
        <v>4535.0000000000018</v>
      </c>
      <c r="H27" s="29">
        <f t="shared" si="4"/>
        <v>896</v>
      </c>
      <c r="I27" s="28">
        <f t="shared" si="5"/>
        <v>3639.0000000000018</v>
      </c>
      <c r="J27" s="29">
        <f t="shared" si="6"/>
        <v>2</v>
      </c>
      <c r="K27" s="20"/>
    </row>
    <row r="28" spans="1:11" ht="15.75" x14ac:dyDescent="0.25">
      <c r="A28" s="13" t="s">
        <v>64</v>
      </c>
      <c r="B28" s="26" t="str">
        <f>VLOOKUP(A28, Boats!A$1:F$144, 2, FALSE)</f>
        <v>John Amyot</v>
      </c>
      <c r="C28" s="26">
        <f>VLOOKUP(A28, Boats!A$1:F$144, 3, FALSE)</f>
        <v>50</v>
      </c>
      <c r="D28" s="26">
        <f>VLOOKUP(A28, Boats!A$1:F$144, 5, FALSE)</f>
        <v>205</v>
      </c>
      <c r="E28" s="15"/>
      <c r="F28" s="15"/>
      <c r="G28" s="28" t="str">
        <f t="shared" si="3"/>
        <v/>
      </c>
      <c r="H28" s="29" t="str">
        <f t="shared" si="4"/>
        <v/>
      </c>
      <c r="I28" s="28" t="str">
        <f t="shared" si="5"/>
        <v/>
      </c>
      <c r="J28" s="29" t="e">
        <f t="shared" si="6"/>
        <v>#VALUE!</v>
      </c>
      <c r="K28" s="20"/>
    </row>
    <row r="29" spans="1:11" ht="15.75" x14ac:dyDescent="0.25">
      <c r="A29" s="13" t="s">
        <v>91</v>
      </c>
      <c r="B29" s="26" t="str">
        <f>VLOOKUP(A29, Boats!A$1:F$144, 2, FALSE)</f>
        <v>Lothar Bauer</v>
      </c>
      <c r="C29" s="26">
        <f>VLOOKUP(A29, Boats!A$1:F$144, 3, FALSE)</f>
        <v>543</v>
      </c>
      <c r="D29" s="26">
        <f>VLOOKUP(A29, Boats!A$1:F$144, 5, FALSE)</f>
        <v>211</v>
      </c>
      <c r="E29" s="27"/>
      <c r="F29" s="15"/>
      <c r="G29" s="28" t="str">
        <f t="shared" si="3"/>
        <v/>
      </c>
      <c r="H29" s="29" t="str">
        <f t="shared" si="4"/>
        <v/>
      </c>
      <c r="I29" s="28" t="str">
        <f t="shared" si="5"/>
        <v/>
      </c>
      <c r="J29" s="29" t="e">
        <f t="shared" si="6"/>
        <v>#VALUE!</v>
      </c>
      <c r="K29" s="20"/>
    </row>
    <row r="30" spans="1:11" ht="15.75" x14ac:dyDescent="0.25">
      <c r="A30" s="13"/>
      <c r="B30" s="14" t="e">
        <f>VLOOKUP(A30, Boats!A$1:F$144, 2, FALSE)</f>
        <v>#N/A</v>
      </c>
      <c r="C30" s="14" t="e">
        <f>VLOOKUP(A30, Boats!A$1:F$144, 3, FALSE)</f>
        <v>#N/A</v>
      </c>
      <c r="D30" s="14" t="e">
        <f>VLOOKUP(A30, Boats!A$1:F$144, 5, FALSE)</f>
        <v>#N/A</v>
      </c>
      <c r="E30" s="15"/>
      <c r="F30" s="15"/>
      <c r="G30" s="16" t="str">
        <f t="shared" si="3"/>
        <v/>
      </c>
      <c r="H30" s="14" t="str">
        <f t="shared" si="4"/>
        <v/>
      </c>
      <c r="I30" s="16" t="str">
        <f t="shared" si="5"/>
        <v/>
      </c>
      <c r="J30" s="14" t="e">
        <f t="shared" si="6"/>
        <v>#VALUE!</v>
      </c>
      <c r="K30" s="20"/>
    </row>
    <row r="31" spans="1:11" ht="15.75" x14ac:dyDescent="0.25">
      <c r="A31" s="25"/>
      <c r="B31" s="26" t="e">
        <f>VLOOKUP(A31, Boats!A$1:F$144, 2, FALSE)</f>
        <v>#N/A</v>
      </c>
      <c r="C31" s="26" t="e">
        <f>VLOOKUP(A31, Boats!A$1:F$144, 3, FALSE)</f>
        <v>#N/A</v>
      </c>
      <c r="D31" s="26" t="e">
        <f>VLOOKUP(A31, Boats!A$1:F$144, 5, FALSE)</f>
        <v>#N/A</v>
      </c>
      <c r="E31" s="27"/>
      <c r="F31" s="27"/>
      <c r="G31" s="28" t="str">
        <f t="shared" si="3"/>
        <v/>
      </c>
      <c r="H31" s="29" t="str">
        <f t="shared" si="4"/>
        <v/>
      </c>
      <c r="I31" s="28" t="str">
        <f t="shared" si="5"/>
        <v/>
      </c>
      <c r="J31" s="29" t="e">
        <f t="shared" si="6"/>
        <v>#VALUE!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3"/>
        <v/>
      </c>
      <c r="H32" s="14" t="str">
        <f t="shared" si="4"/>
        <v/>
      </c>
      <c r="I32" s="16" t="str">
        <f t="shared" si="5"/>
        <v/>
      </c>
      <c r="J32" s="14" t="e">
        <f t="shared" si="6"/>
        <v>#VALUE!</v>
      </c>
      <c r="K32" s="20"/>
    </row>
    <row r="34" spans="1:11" ht="18.75" x14ac:dyDescent="0.3">
      <c r="A34" s="4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11"/>
      <c r="B35" s="9" t="s">
        <v>177</v>
      </c>
      <c r="C35" s="7"/>
      <c r="D35" s="11" t="s">
        <v>88</v>
      </c>
      <c r="E35" s="21">
        <f>COUNTA(A40:A48)</f>
        <v>7</v>
      </c>
      <c r="F35" s="7"/>
      <c r="G35" s="7"/>
      <c r="H35" s="7"/>
      <c r="I35" s="7"/>
      <c r="J35" s="7"/>
      <c r="K35" s="7"/>
    </row>
    <row r="36" spans="1:11" x14ac:dyDescent="0.25">
      <c r="A36" s="11" t="s">
        <v>10</v>
      </c>
      <c r="B36" s="50">
        <v>4.29</v>
      </c>
      <c r="C36" s="7"/>
      <c r="D36" s="11" t="s">
        <v>89</v>
      </c>
      <c r="E36" s="21">
        <f>E35-COUNTIF(F40:F48, "DNC")</f>
        <v>7</v>
      </c>
      <c r="F36" s="7"/>
      <c r="G36" s="7"/>
      <c r="H36" s="7"/>
      <c r="I36" s="7"/>
      <c r="J36" s="7"/>
      <c r="K36" s="7"/>
    </row>
    <row r="37" spans="1:11" x14ac:dyDescent="0.25">
      <c r="A37" s="11" t="s">
        <v>11</v>
      </c>
      <c r="B37" s="10">
        <v>0.78472222222222221</v>
      </c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11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s="8" customFormat="1" x14ac:dyDescent="0.25">
      <c r="A39" s="19" t="s">
        <v>0</v>
      </c>
      <c r="B39" s="18" t="s">
        <v>5</v>
      </c>
      <c r="C39" s="18" t="s">
        <v>3</v>
      </c>
      <c r="D39" s="18" t="s">
        <v>7</v>
      </c>
      <c r="E39" s="18" t="s">
        <v>12</v>
      </c>
      <c r="F39" s="18" t="s">
        <v>26</v>
      </c>
      <c r="G39" s="18" t="s">
        <v>28</v>
      </c>
      <c r="H39" s="18" t="s">
        <v>13</v>
      </c>
      <c r="I39" s="18" t="s">
        <v>30</v>
      </c>
      <c r="J39" s="18" t="s">
        <v>15</v>
      </c>
      <c r="K39" s="12" t="s">
        <v>16</v>
      </c>
    </row>
    <row r="40" spans="1:11" ht="15.75" x14ac:dyDescent="0.25">
      <c r="A40" s="13" t="s">
        <v>66</v>
      </c>
      <c r="B40" s="26" t="str">
        <f>VLOOKUP(A40, Boats!A$1:F$144, 2, FALSE)</f>
        <v>Mary Chesnik</v>
      </c>
      <c r="C40" s="26">
        <f>VLOOKUP(A40, Boats!A$1:F$144, 3, FALSE)</f>
        <v>15944</v>
      </c>
      <c r="D40" s="26">
        <f>VLOOKUP(A40, Boats!A$1:F$144, 5, FALSE)</f>
        <v>217</v>
      </c>
      <c r="E40" s="15">
        <v>0.82297453703703705</v>
      </c>
      <c r="F40" s="27"/>
      <c r="G40" s="28">
        <f t="shared" ref="G40:G48" si="7">IF(ISBLANK(E40), "", (E40-B$37) *24*60*60)</f>
        <v>3305.0000000000018</v>
      </c>
      <c r="H40" s="29">
        <f t="shared" ref="H40:H48" si="8">IF(ISBLANK(E40), "", ROUND(B$36*D40, 0))</f>
        <v>931</v>
      </c>
      <c r="I40" s="28">
        <f t="shared" ref="I40:I48" si="9">IF(ISBLANK(E40),"",G40-H40)</f>
        <v>2374.0000000000018</v>
      </c>
      <c r="J40" s="31">
        <f t="shared" ref="J40:J48" si="10">IF(F40="DNF", $E$36+1, IF(F40="DNS", $E$36+1, IF(F40="DSQ", $E$36+1, IF(F40="DNC", $E$35+1, RANK(I40, I$40:I$48, 1)))))</f>
        <v>1</v>
      </c>
      <c r="K40" s="17"/>
    </row>
    <row r="41" spans="1:11" ht="15.75" x14ac:dyDescent="0.25">
      <c r="A41" s="13" t="s">
        <v>124</v>
      </c>
      <c r="B41" s="26" t="str">
        <f>VLOOKUP(A41, Boats!A$1:F$144, 2, FALSE)</f>
        <v>Walter Argent</v>
      </c>
      <c r="C41" s="26">
        <f>VLOOKUP(A41, Boats!A$1:F$144, 3, FALSE)</f>
        <v>15901</v>
      </c>
      <c r="D41" s="26">
        <f>VLOOKUP(A41, Boats!A$1:F$144, 5, FALSE)</f>
        <v>229</v>
      </c>
      <c r="E41" s="15">
        <v>0.82568287037037036</v>
      </c>
      <c r="F41" s="27"/>
      <c r="G41" s="28">
        <f t="shared" si="7"/>
        <v>3539</v>
      </c>
      <c r="H41" s="29">
        <f t="shared" si="8"/>
        <v>982</v>
      </c>
      <c r="I41" s="28">
        <f t="shared" si="9"/>
        <v>2557</v>
      </c>
      <c r="J41" s="31">
        <f t="shared" si="10"/>
        <v>2</v>
      </c>
      <c r="K41" s="17"/>
    </row>
    <row r="42" spans="1:11" ht="15.75" x14ac:dyDescent="0.25">
      <c r="A42" s="13" t="s">
        <v>74</v>
      </c>
      <c r="B42" s="14" t="str">
        <f>VLOOKUP(A42, Boats!A$1:F$144, 2, FALSE)</f>
        <v>Chris Wysynski</v>
      </c>
      <c r="C42" s="14">
        <f>VLOOKUP(A42, Boats!A$1:F$144, 3, FALSE)</f>
        <v>68</v>
      </c>
      <c r="D42" s="14">
        <f>VLOOKUP(A42, Boats!A$1:F$144, 5, FALSE)</f>
        <v>229</v>
      </c>
      <c r="E42" s="15">
        <v>0.82686342592592599</v>
      </c>
      <c r="F42" s="15"/>
      <c r="G42" s="16">
        <f t="shared" si="7"/>
        <v>3641.0000000000064</v>
      </c>
      <c r="H42" s="14">
        <f t="shared" si="8"/>
        <v>982</v>
      </c>
      <c r="I42" s="16">
        <f t="shared" si="9"/>
        <v>2659.0000000000064</v>
      </c>
      <c r="J42" s="24">
        <f t="shared" si="10"/>
        <v>3</v>
      </c>
      <c r="K42" s="20"/>
    </row>
    <row r="43" spans="1:11" ht="15.75" x14ac:dyDescent="0.25">
      <c r="A43" s="13" t="s">
        <v>95</v>
      </c>
      <c r="B43" s="14" t="str">
        <f>VLOOKUP(A43, Boats!A$1:F$144, 2, FALSE)</f>
        <v>Zane Handysides</v>
      </c>
      <c r="C43" s="14">
        <f>VLOOKUP(A43, Boats!A$1:F$144, 3, FALSE)</f>
        <v>5988</v>
      </c>
      <c r="D43" s="14">
        <f>VLOOKUP(A43, Boats!A$1:F$144, 5, FALSE)</f>
        <v>229</v>
      </c>
      <c r="E43" s="15">
        <v>0.82821759259259264</v>
      </c>
      <c r="F43" s="15"/>
      <c r="G43" s="16">
        <f t="shared" si="7"/>
        <v>3758.0000000000055</v>
      </c>
      <c r="H43" s="14">
        <f t="shared" si="8"/>
        <v>982</v>
      </c>
      <c r="I43" s="16">
        <f t="shared" si="9"/>
        <v>2776.0000000000055</v>
      </c>
      <c r="J43" s="24">
        <f t="shared" si="10"/>
        <v>4</v>
      </c>
      <c r="K43" s="20"/>
    </row>
    <row r="44" spans="1:11" ht="15.75" x14ac:dyDescent="0.25">
      <c r="A44" s="38" t="s">
        <v>80</v>
      </c>
      <c r="B44" s="34" t="str">
        <f>VLOOKUP(A44, Boats!A$1:F$144, 2, FALSE)</f>
        <v>Bernard Wolter</v>
      </c>
      <c r="C44" s="34">
        <f>VLOOKUP(A44, Boats!A$1:F$144, 3, FALSE)</f>
        <v>99</v>
      </c>
      <c r="D44" s="34">
        <f>VLOOKUP(A44, Boats!A$1:F$144, 5, FALSE)</f>
        <v>237</v>
      </c>
      <c r="E44" s="36">
        <v>0.82869212962962957</v>
      </c>
      <c r="F44" s="36"/>
      <c r="G44" s="37">
        <f t="shared" si="7"/>
        <v>3798.9999999999959</v>
      </c>
      <c r="H44" s="35">
        <f t="shared" si="8"/>
        <v>1017</v>
      </c>
      <c r="I44" s="37">
        <f t="shared" si="9"/>
        <v>2781.9999999999959</v>
      </c>
      <c r="J44" s="39">
        <f t="shared" si="10"/>
        <v>5</v>
      </c>
      <c r="K44" s="20"/>
    </row>
    <row r="45" spans="1:11" ht="15.75" x14ac:dyDescent="0.25">
      <c r="A45" s="13" t="s">
        <v>173</v>
      </c>
      <c r="B45" s="14" t="str">
        <f>VLOOKUP(A45, Boats!A$1:F$144, 2, FALSE)</f>
        <v>Brenda Morgan</v>
      </c>
      <c r="C45" s="14">
        <f>VLOOKUP(A45, Boats!A$1:F$144, 3, FALSE)</f>
        <v>956</v>
      </c>
      <c r="D45" s="14">
        <f>VLOOKUP(A45, Boats!A$1:F$144, 5, FALSE)</f>
        <v>233</v>
      </c>
      <c r="E45" s="15">
        <v>0.83452546296296293</v>
      </c>
      <c r="F45" s="15"/>
      <c r="G45" s="16">
        <f t="shared" si="7"/>
        <v>4302.9999999999982</v>
      </c>
      <c r="H45" s="14">
        <f t="shared" si="8"/>
        <v>1000</v>
      </c>
      <c r="I45" s="16">
        <f t="shared" si="9"/>
        <v>3302.9999999999982</v>
      </c>
      <c r="J45" s="32">
        <f t="shared" si="10"/>
        <v>6</v>
      </c>
      <c r="K45" s="20"/>
    </row>
    <row r="46" spans="1:11" ht="15.75" x14ac:dyDescent="0.25">
      <c r="A46" s="13" t="s">
        <v>117</v>
      </c>
      <c r="B46" s="14" t="str">
        <f>VLOOKUP(A46, Boats!A$1:F$144, 2, FALSE)</f>
        <v>MJ Hutchinson</v>
      </c>
      <c r="C46" s="14">
        <f>VLOOKUP(A46, Boats!A$1:F$144, 3, FALSE)</f>
        <v>178</v>
      </c>
      <c r="D46" s="14">
        <f>VLOOKUP(A46, Boats!A$1:F$144, 5, FALSE)</f>
        <v>246</v>
      </c>
      <c r="E46" s="15">
        <v>0.83684027777777781</v>
      </c>
      <c r="F46" s="15"/>
      <c r="G46" s="16">
        <f t="shared" si="7"/>
        <v>4503.0000000000036</v>
      </c>
      <c r="H46" s="14">
        <f t="shared" si="8"/>
        <v>1055</v>
      </c>
      <c r="I46" s="16">
        <f t="shared" si="9"/>
        <v>3448.0000000000036</v>
      </c>
      <c r="J46" s="24">
        <f t="shared" si="10"/>
        <v>7</v>
      </c>
      <c r="K46" s="20"/>
    </row>
    <row r="47" spans="1:11" ht="15.75" x14ac:dyDescent="0.25">
      <c r="A47" s="13"/>
      <c r="B47" s="14" t="e">
        <f>VLOOKUP(A47, Boats!A$1:F$144, 2, FALSE)</f>
        <v>#N/A</v>
      </c>
      <c r="C47" s="14" t="e">
        <f>VLOOKUP(A47, Boats!A$1:F$144, 3, FALSE)</f>
        <v>#N/A</v>
      </c>
      <c r="D47" s="14" t="e">
        <f>VLOOKUP(A47, Boats!A$1:F$144, 5, FALSE)</f>
        <v>#N/A</v>
      </c>
      <c r="E47" s="15"/>
      <c r="F47" s="15"/>
      <c r="G47" s="16" t="str">
        <f t="shared" si="7"/>
        <v/>
      </c>
      <c r="H47" s="14" t="str">
        <f t="shared" si="8"/>
        <v/>
      </c>
      <c r="I47" s="16" t="str">
        <f t="shared" si="9"/>
        <v/>
      </c>
      <c r="J47" s="24" t="e">
        <f t="shared" si="10"/>
        <v>#VALUE!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 t="shared" si="7"/>
        <v/>
      </c>
      <c r="H48" s="14" t="str">
        <f t="shared" si="8"/>
        <v/>
      </c>
      <c r="I48" s="16" t="str">
        <f t="shared" si="9"/>
        <v/>
      </c>
      <c r="J48" s="24" t="e">
        <f t="shared" si="10"/>
        <v>#VALUE!</v>
      </c>
      <c r="K48" s="20"/>
    </row>
  </sheetData>
  <sheetProtection insertRows="0" deleteRows="0"/>
  <conditionalFormatting sqref="F10:J13 A29:J32 A26:D28 F26:J28 A40:D44 F40:J44 A16:J18 A10:D13 A45:J48">
    <cfRule type="expression" dxfId="975" priority="45">
      <formula>NOT(ISBLANK($F10))</formula>
    </cfRule>
    <cfRule type="expression" dxfId="974" priority="46">
      <formula>$J10=3</formula>
    </cfRule>
    <cfRule type="expression" dxfId="973" priority="47">
      <formula>$J10=2</formula>
    </cfRule>
    <cfRule type="expression" dxfId="972" priority="48">
      <formula>$J10=1</formula>
    </cfRule>
  </conditionalFormatting>
  <conditionalFormatting sqref="E11">
    <cfRule type="expression" dxfId="971" priority="41">
      <formula>NOT(ISBLANK($F11))</formula>
    </cfRule>
    <cfRule type="expression" dxfId="970" priority="42">
      <formula>$J11=3</formula>
    </cfRule>
    <cfRule type="expression" dxfId="969" priority="43">
      <formula>$J11=2</formula>
    </cfRule>
    <cfRule type="expression" dxfId="968" priority="44">
      <formula>$J11=1</formula>
    </cfRule>
  </conditionalFormatting>
  <conditionalFormatting sqref="E10">
    <cfRule type="expression" dxfId="967" priority="37">
      <formula>NOT(ISBLANK($F10))</formula>
    </cfRule>
    <cfRule type="expression" dxfId="966" priority="38">
      <formula>$J10=3</formula>
    </cfRule>
    <cfRule type="expression" dxfId="965" priority="39">
      <formula>$J10=2</formula>
    </cfRule>
    <cfRule type="expression" dxfId="964" priority="40">
      <formula>$J10=1</formula>
    </cfRule>
  </conditionalFormatting>
  <conditionalFormatting sqref="E12">
    <cfRule type="expression" dxfId="963" priority="33">
      <formula>NOT(ISBLANK($F12))</formula>
    </cfRule>
    <cfRule type="expression" dxfId="962" priority="34">
      <formula>$J12=3</formula>
    </cfRule>
    <cfRule type="expression" dxfId="961" priority="35">
      <formula>$J12=2</formula>
    </cfRule>
    <cfRule type="expression" dxfId="960" priority="36">
      <formula>$J12=1</formula>
    </cfRule>
  </conditionalFormatting>
  <conditionalFormatting sqref="E13">
    <cfRule type="expression" dxfId="959" priority="29">
      <formula>NOT(ISBLANK($F13))</formula>
    </cfRule>
    <cfRule type="expression" dxfId="958" priority="30">
      <formula>$J13=3</formula>
    </cfRule>
    <cfRule type="expression" dxfId="957" priority="31">
      <formula>$J13=2</formula>
    </cfRule>
    <cfRule type="expression" dxfId="956" priority="32">
      <formula>$J13=1</formula>
    </cfRule>
  </conditionalFormatting>
  <conditionalFormatting sqref="E26:E27">
    <cfRule type="expression" dxfId="955" priority="25">
      <formula>NOT(ISBLANK($F26))</formula>
    </cfRule>
    <cfRule type="expression" dxfId="954" priority="26">
      <formula>$J26=3</formula>
    </cfRule>
    <cfRule type="expression" dxfId="953" priority="27">
      <formula>$J26=2</formula>
    </cfRule>
    <cfRule type="expression" dxfId="952" priority="28">
      <formula>$J26=1</formula>
    </cfRule>
  </conditionalFormatting>
  <conditionalFormatting sqref="E28">
    <cfRule type="expression" dxfId="951" priority="21">
      <formula>NOT(ISBLANK($F28))</formula>
    </cfRule>
    <cfRule type="expression" dxfId="950" priority="22">
      <formula>$J28=3</formula>
    </cfRule>
    <cfRule type="expression" dxfId="949" priority="23">
      <formula>$J28=2</formula>
    </cfRule>
    <cfRule type="expression" dxfId="948" priority="24">
      <formula>$J28=1</formula>
    </cfRule>
  </conditionalFormatting>
  <conditionalFormatting sqref="E43">
    <cfRule type="expression" dxfId="947" priority="17">
      <formula>NOT(ISBLANK($F43))</formula>
    </cfRule>
    <cfRule type="expression" dxfId="946" priority="18">
      <formula>$J43=3</formula>
    </cfRule>
    <cfRule type="expression" dxfId="945" priority="19">
      <formula>$J43=2</formula>
    </cfRule>
    <cfRule type="expression" dxfId="944" priority="20">
      <formula>$J43=1</formula>
    </cfRule>
  </conditionalFormatting>
  <conditionalFormatting sqref="E41">
    <cfRule type="expression" dxfId="943" priority="13">
      <formula>NOT(ISBLANK($F41))</formula>
    </cfRule>
    <cfRule type="expression" dxfId="942" priority="14">
      <formula>$J41=3</formula>
    </cfRule>
    <cfRule type="expression" dxfId="941" priority="15">
      <formula>$J41=2</formula>
    </cfRule>
    <cfRule type="expression" dxfId="940" priority="16">
      <formula>$J41=1</formula>
    </cfRule>
  </conditionalFormatting>
  <conditionalFormatting sqref="E40">
    <cfRule type="expression" dxfId="939" priority="9">
      <formula>NOT(ISBLANK($F40))</formula>
    </cfRule>
    <cfRule type="expression" dxfId="938" priority="10">
      <formula>$J40=3</formula>
    </cfRule>
    <cfRule type="expression" dxfId="937" priority="11">
      <formula>$J40=2</formula>
    </cfRule>
    <cfRule type="expression" dxfId="936" priority="12">
      <formula>$J40=1</formula>
    </cfRule>
  </conditionalFormatting>
  <conditionalFormatting sqref="E42">
    <cfRule type="expression" dxfId="935" priority="5">
      <formula>NOT(ISBLANK($F42))</formula>
    </cfRule>
    <cfRule type="expression" dxfId="934" priority="6">
      <formula>$J42=3</formula>
    </cfRule>
    <cfRule type="expression" dxfId="933" priority="7">
      <formula>$J42=2</formula>
    </cfRule>
    <cfRule type="expression" dxfId="932" priority="8">
      <formula>$J42=1</formula>
    </cfRule>
  </conditionalFormatting>
  <conditionalFormatting sqref="E44">
    <cfRule type="expression" dxfId="931" priority="1">
      <formula>NOT(ISBLANK($F44))</formula>
    </cfRule>
    <cfRule type="expression" dxfId="930" priority="2">
      <formula>$J44=3</formula>
    </cfRule>
    <cfRule type="expression" dxfId="929" priority="3">
      <formula>$J44=2</formula>
    </cfRule>
    <cfRule type="expression" dxfId="928" priority="4">
      <formula>$J44=1</formula>
    </cfRule>
  </conditionalFormatting>
  <conditionalFormatting sqref="F14">
    <cfRule type="expression" dxfId="927" priority="49">
      <formula>NOT(ISBLANK($F14))</formula>
    </cfRule>
    <cfRule type="expression" dxfId="926" priority="50">
      <formula>$J15=3</formula>
    </cfRule>
    <cfRule type="expression" dxfId="925" priority="51">
      <formula>$J15=2</formula>
    </cfRule>
    <cfRule type="expression" dxfId="924" priority="52">
      <formula>$J15=1</formula>
    </cfRule>
  </conditionalFormatting>
  <conditionalFormatting sqref="A15:E15 F14 G15:J15">
    <cfRule type="expression" dxfId="923" priority="53">
      <formula>NOT(ISBLANK($F13))</formula>
    </cfRule>
    <cfRule type="expression" dxfId="922" priority="54">
      <formula>$J14=3</formula>
    </cfRule>
    <cfRule type="expression" dxfId="921" priority="55">
      <formula>$J14=2</formula>
    </cfRule>
    <cfRule type="expression" dxfId="920" priority="56">
      <formula>$J14=1</formula>
    </cfRule>
  </conditionalFormatting>
  <conditionalFormatting sqref="G14:J14 A14:E14">
    <cfRule type="expression" dxfId="919" priority="57">
      <formula>NOT(ISBLANK(#REF!))</formula>
    </cfRule>
    <cfRule type="expression" dxfId="918" priority="58">
      <formula>$J14=3</formula>
    </cfRule>
    <cfRule type="expression" dxfId="917" priority="59">
      <formula>$J14=2</formula>
    </cfRule>
    <cfRule type="expression" dxfId="916" priority="60">
      <formula>$J14=1</formula>
    </cfRule>
  </conditionalFormatting>
  <dataValidations count="1">
    <dataValidation type="list" allowBlank="1" showInputMessage="1" showErrorMessage="1" sqref="A10:A18 A26:A32 A40:A48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F10:F14 F16:F18 F26:F32 F40:F48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1"/>
  <sheetViews>
    <sheetView topLeftCell="A19" zoomScaleNormal="100" workbookViewId="0">
      <selection activeCell="D32" sqref="D32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4" ht="18.75" x14ac:dyDescent="0.3">
      <c r="A1" s="2" t="s">
        <v>22</v>
      </c>
      <c r="B1" s="3" t="s">
        <v>25</v>
      </c>
    </row>
    <row r="2" spans="1:14" ht="18.75" x14ac:dyDescent="0.3">
      <c r="A2" s="2" t="s">
        <v>96</v>
      </c>
    </row>
    <row r="4" spans="1:14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 t="s">
        <v>162</v>
      </c>
    </row>
    <row r="5" spans="1:14" x14ac:dyDescent="0.25">
      <c r="A5" s="11" t="s">
        <v>14</v>
      </c>
      <c r="B5" s="9" t="s">
        <v>178</v>
      </c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  <c r="N5" s="3" t="s">
        <v>162</v>
      </c>
    </row>
    <row r="6" spans="1:14" x14ac:dyDescent="0.25">
      <c r="A6" s="11" t="s">
        <v>10</v>
      </c>
      <c r="B6" s="40">
        <v>5.48</v>
      </c>
      <c r="C6" s="7"/>
      <c r="D6" s="11" t="s">
        <v>89</v>
      </c>
      <c r="E6" s="23">
        <f>E5-COUNTIF(F10:F20, "DNC")</f>
        <v>4</v>
      </c>
      <c r="F6" s="7"/>
      <c r="G6" s="7"/>
      <c r="H6" s="7"/>
      <c r="I6" s="7"/>
      <c r="J6" s="7"/>
      <c r="K6" s="7"/>
    </row>
    <row r="7" spans="1:14" x14ac:dyDescent="0.25">
      <c r="A7" s="11" t="s">
        <v>11</v>
      </c>
      <c r="B7" s="10">
        <v>0.78125</v>
      </c>
      <c r="C7" s="7"/>
      <c r="D7" s="7"/>
      <c r="E7" s="7"/>
      <c r="F7" s="7"/>
      <c r="G7" s="7"/>
      <c r="H7" s="7"/>
      <c r="I7" s="7"/>
      <c r="J7" s="7"/>
      <c r="K7" s="7"/>
    </row>
    <row r="8" spans="1:14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4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4" ht="15.75" x14ac:dyDescent="0.25">
      <c r="A10" s="13" t="s">
        <v>108</v>
      </c>
      <c r="B10" s="14" t="str">
        <f>VLOOKUP(A10, Boats!A$1:F$144, 2, FALSE)</f>
        <v>Lintunen/Naysmith</v>
      </c>
      <c r="C10" s="14">
        <f>VLOOKUP(A10, Boats!A$1:F$144, 3, FALSE)</f>
        <v>67875</v>
      </c>
      <c r="D10" s="14">
        <f>VLOOKUP(A10, Boats!A$1:F$144, 6, FALSE)</f>
        <v>102</v>
      </c>
      <c r="E10" s="15">
        <v>0.83680555555555547</v>
      </c>
      <c r="F10" s="15"/>
      <c r="G10" s="16">
        <f t="shared" ref="G10:G20" si="0">IF(ISBLANK(E10), "", (E10-B$7) *24*60*60)</f>
        <v>4799.9999999999927</v>
      </c>
      <c r="H10" s="14">
        <f t="shared" ref="H10:H20" si="1">IF(ISBLANK(E10), "", ROUND(B$6*D10, 0))</f>
        <v>559</v>
      </c>
      <c r="I10" s="16">
        <f t="shared" ref="I10:I20" si="2">IF(ISBLANK(E10),"",G10-H10)</f>
        <v>4240.9999999999927</v>
      </c>
      <c r="J10" s="14">
        <f t="shared" ref="J10:J20" si="3">IF(F10="DNF", $E$6+1, IF(F10="DNS", $E$6+1, IF(F10="DSQ", $E$6+1, IF(F10="DNC", $E$5+1, RANK(I10, I$10:I$20, 1)))))</f>
        <v>1</v>
      </c>
      <c r="K10" s="17"/>
    </row>
    <row r="11" spans="1:14" ht="15.75" x14ac:dyDescent="0.25">
      <c r="A11" s="13" t="s">
        <v>107</v>
      </c>
      <c r="B11" s="14" t="str">
        <f>VLOOKUP(A11, Boats!A$1:F$144, 2, FALSE)</f>
        <v>Rob Ferguson</v>
      </c>
      <c r="C11" s="14"/>
      <c r="D11" s="14">
        <f>VLOOKUP(A11, Boats!A$1:F$144, 6, FALSE)</f>
        <v>108</v>
      </c>
      <c r="E11" s="15">
        <v>0.83805555555555555</v>
      </c>
      <c r="F11" s="15"/>
      <c r="G11" s="16">
        <f t="shared" si="0"/>
        <v>4908</v>
      </c>
      <c r="H11" s="14">
        <f t="shared" si="1"/>
        <v>592</v>
      </c>
      <c r="I11" s="16">
        <f t="shared" si="2"/>
        <v>4316</v>
      </c>
      <c r="J11" s="14">
        <f t="shared" si="3"/>
        <v>2</v>
      </c>
      <c r="K11" s="17"/>
    </row>
    <row r="12" spans="1:14" ht="15.75" x14ac:dyDescent="0.25">
      <c r="A12" s="13" t="s">
        <v>147</v>
      </c>
      <c r="B12" s="14" t="str">
        <f>VLOOKUP(A12, Boats!A$1:F$144, 2, FALSE)</f>
        <v>Brad Blackton</v>
      </c>
      <c r="C12" s="14">
        <f>VLOOKUP(A12, Boats!A$1:F$144, 3, FALSE)</f>
        <v>112</v>
      </c>
      <c r="D12" s="22">
        <f>VLOOKUP(A12, Boats!A$1:F$144, 6, FALSE)</f>
        <v>102</v>
      </c>
      <c r="E12" s="15">
        <v>0.84686342592592589</v>
      </c>
      <c r="F12" s="15"/>
      <c r="G12" s="16">
        <f t="shared" si="0"/>
        <v>5668.9999999999973</v>
      </c>
      <c r="H12" s="14">
        <f t="shared" si="1"/>
        <v>559</v>
      </c>
      <c r="I12" s="16">
        <f t="shared" si="2"/>
        <v>5109.9999999999973</v>
      </c>
      <c r="J12" s="22">
        <f t="shared" si="3"/>
        <v>3</v>
      </c>
      <c r="K12" s="20"/>
    </row>
    <row r="13" spans="1:14" ht="15.75" x14ac:dyDescent="0.25">
      <c r="A13" s="13" t="s">
        <v>114</v>
      </c>
      <c r="B13" s="26" t="str">
        <f>VLOOKUP(A13, Boats!A$1:F$144, 2, FALSE)</f>
        <v>Scott Pillon</v>
      </c>
      <c r="C13" s="26">
        <f>VLOOKUP(A13, Boats!A$1:F$144, 3, FALSE)</f>
        <v>911</v>
      </c>
      <c r="D13" s="29">
        <f>VLOOKUP(A13, Boats!A$1:F$144, 6, FALSE)</f>
        <v>99</v>
      </c>
      <c r="E13" s="27">
        <v>0.85556712962962955</v>
      </c>
      <c r="F13" s="15"/>
      <c r="G13" s="28">
        <f t="shared" si="0"/>
        <v>6420.9999999999927</v>
      </c>
      <c r="H13" s="26">
        <f t="shared" si="1"/>
        <v>543</v>
      </c>
      <c r="I13" s="28">
        <f t="shared" si="2"/>
        <v>5877.9999999999927</v>
      </c>
      <c r="J13" s="29">
        <f t="shared" si="3"/>
        <v>4</v>
      </c>
      <c r="K13" s="20"/>
    </row>
    <row r="14" spans="1:14" ht="15.75" x14ac:dyDescent="0.25">
      <c r="A14" s="13" t="s">
        <v>31</v>
      </c>
      <c r="B14" s="14" t="str">
        <f>VLOOKUP(A14, Boats!A$1:F$144, 2, FALSE)</f>
        <v>Dave Evans</v>
      </c>
      <c r="C14" s="14">
        <f>VLOOKUP(A14, Boats!A$1:F$144, 3, FALSE)</f>
        <v>9</v>
      </c>
      <c r="D14" s="14">
        <f>VLOOKUP(A14, Boats!A$1:F$144, 6, FALSE)</f>
        <v>90</v>
      </c>
      <c r="E14" s="15"/>
      <c r="F14" s="15" t="s">
        <v>90</v>
      </c>
      <c r="G14" s="16" t="str">
        <f t="shared" si="0"/>
        <v/>
      </c>
      <c r="H14" s="14" t="str">
        <f t="shared" si="1"/>
        <v/>
      </c>
      <c r="I14" s="16" t="str">
        <f t="shared" si="2"/>
        <v/>
      </c>
      <c r="J14" s="22">
        <f t="shared" si="3"/>
        <v>6</v>
      </c>
      <c r="K14" s="20"/>
    </row>
    <row r="15" spans="1:14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4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3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  <c r="M17" s="3" t="s">
        <v>162</v>
      </c>
    </row>
    <row r="18" spans="1:13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3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3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3" ht="14.25" customHeight="1" x14ac:dyDescent="0.25"/>
    <row r="22" spans="1:13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3" x14ac:dyDescent="0.25">
      <c r="A23" s="11" t="s">
        <v>14</v>
      </c>
      <c r="B23" s="9" t="s">
        <v>178</v>
      </c>
      <c r="C23" s="7"/>
      <c r="D23" s="11" t="s">
        <v>88</v>
      </c>
      <c r="E23" s="23">
        <f>COUNTA(A28:A35)</f>
        <v>8</v>
      </c>
      <c r="F23" s="7"/>
      <c r="G23" s="7"/>
      <c r="H23" s="7"/>
      <c r="I23" s="7"/>
      <c r="J23" s="7"/>
      <c r="K23" s="7"/>
    </row>
    <row r="24" spans="1:13" x14ac:dyDescent="0.25">
      <c r="A24" s="11" t="s">
        <v>10</v>
      </c>
      <c r="B24" s="6">
        <v>5.48</v>
      </c>
      <c r="C24" s="7"/>
      <c r="D24" s="11" t="s">
        <v>89</v>
      </c>
      <c r="E24" s="23">
        <f>E23-COUNTIF(F28:F35, "DNC")</f>
        <v>7</v>
      </c>
      <c r="F24" s="7"/>
      <c r="G24" s="7"/>
      <c r="H24" s="7"/>
      <c r="I24" s="7"/>
      <c r="J24" s="7"/>
      <c r="K24" s="7"/>
    </row>
    <row r="25" spans="1:13" x14ac:dyDescent="0.25">
      <c r="A25" s="11" t="s">
        <v>11</v>
      </c>
      <c r="B25" s="10">
        <v>0.78472222222222221</v>
      </c>
      <c r="C25" s="7"/>
      <c r="D25" s="7"/>
      <c r="E25" s="7"/>
      <c r="F25" s="7"/>
      <c r="G25" s="7"/>
      <c r="H25" s="7"/>
      <c r="I25" s="7"/>
      <c r="J25" s="7"/>
      <c r="K25" s="7"/>
    </row>
    <row r="26" spans="1:13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3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3" ht="15.75" x14ac:dyDescent="0.25">
      <c r="A28" s="13" t="s">
        <v>4</v>
      </c>
      <c r="B28" s="26" t="str">
        <f>VLOOKUP(A28, Boats!A$1:F$144, 2, FALSE)</f>
        <v>Dennis Hendel</v>
      </c>
      <c r="C28" s="26" t="str">
        <f>VLOOKUP(A28, Boats!A$1:F$144, 3, FALSE)</f>
        <v>KC3</v>
      </c>
      <c r="D28" s="29">
        <f>VLOOKUP(A28, Boats!A$1:F$144, 6, FALSE)</f>
        <v>126</v>
      </c>
      <c r="E28" s="36">
        <v>0.84458333333333335</v>
      </c>
      <c r="F28" s="27"/>
      <c r="G28" s="28">
        <f t="shared" ref="G28:G35" si="4">IF(ISBLANK(E28), "", (E28-B$25) *24*60*60)</f>
        <v>5172.0000000000027</v>
      </c>
      <c r="H28" s="29">
        <f t="shared" ref="H28:H35" si="5">IF(ISBLANK(E28), "", ROUND(B$24*D28, 0))</f>
        <v>690</v>
      </c>
      <c r="I28" s="28">
        <f t="shared" ref="I28:I35" si="6">IF(ISBLANK(E28),"",G28-H28)</f>
        <v>4482.0000000000027</v>
      </c>
      <c r="J28" s="29">
        <f t="shared" ref="J28:J35" si="7">IF(F28="DNF", $E$24+1, IF(F28="DNS", $E$24+1, IF(F28="DSQ", $E$24+1, IF(F28="DNC", $E$23+1, RANK(I28, I$28:I$35, 1)))))</f>
        <v>1</v>
      </c>
      <c r="K28" s="17"/>
    </row>
    <row r="29" spans="1:13" ht="15.75" x14ac:dyDescent="0.25">
      <c r="A29" s="13" t="s">
        <v>46</v>
      </c>
      <c r="B29" s="14" t="str">
        <f>VLOOKUP(A29, Boats!A$1:F$144, 2, FALSE)</f>
        <v>Phil Bergeron</v>
      </c>
      <c r="C29" s="14">
        <f>VLOOKUP(A29, Boats!A$1:F$144, 3, FALSE)</f>
        <v>24230</v>
      </c>
      <c r="D29" s="14">
        <f>VLOOKUP(A29, Boats!A$1:F$144, 6, FALSE)</f>
        <v>129</v>
      </c>
      <c r="E29" s="15">
        <v>0.84753472222222215</v>
      </c>
      <c r="F29" s="15"/>
      <c r="G29" s="16">
        <f t="shared" si="4"/>
        <v>5426.9999999999945</v>
      </c>
      <c r="H29" s="14">
        <f t="shared" si="5"/>
        <v>707</v>
      </c>
      <c r="I29" s="16">
        <f t="shared" si="6"/>
        <v>4719.9999999999945</v>
      </c>
      <c r="J29" s="14">
        <f t="shared" si="7"/>
        <v>2</v>
      </c>
      <c r="K29" s="20"/>
    </row>
    <row r="30" spans="1:13" ht="15.75" x14ac:dyDescent="0.25">
      <c r="A30" s="13" t="s">
        <v>39</v>
      </c>
      <c r="B30" s="26" t="str">
        <f>VLOOKUP(A30, Boats!A$1:F$144, 2, FALSE)</f>
        <v>Andy Kozieradzki</v>
      </c>
      <c r="C30" s="26">
        <f>VLOOKUP(A30, Boats!A$1:F$144, 3, FALSE)</f>
        <v>30578</v>
      </c>
      <c r="D30" s="29">
        <f>VLOOKUP(A30, Boats!A$1:F$144, 6, FALSE)</f>
        <v>126</v>
      </c>
      <c r="E30" s="27">
        <v>0.84793981481481484</v>
      </c>
      <c r="F30" s="15"/>
      <c r="G30" s="28">
        <f t="shared" si="4"/>
        <v>5462.0000000000036</v>
      </c>
      <c r="H30" s="29">
        <f t="shared" si="5"/>
        <v>690</v>
      </c>
      <c r="I30" s="28">
        <f t="shared" si="6"/>
        <v>4772.0000000000036</v>
      </c>
      <c r="J30" s="29">
        <f t="shared" si="7"/>
        <v>3</v>
      </c>
      <c r="K30" s="20"/>
    </row>
    <row r="31" spans="1:13" ht="15.75" x14ac:dyDescent="0.25">
      <c r="A31" s="13" t="s">
        <v>116</v>
      </c>
      <c r="B31" s="14" t="str">
        <f>VLOOKUP(A31, Boats!A$1:F$144, 2, FALSE)</f>
        <v>John Vandereerden</v>
      </c>
      <c r="C31" s="14">
        <f>VLOOKUP(A31, Boats!A$1:F$144, 3, FALSE)</f>
        <v>24108</v>
      </c>
      <c r="D31" s="14">
        <f>VLOOKUP(A31, Boats!A$1:F$144, 6, FALSE)</f>
        <v>135</v>
      </c>
      <c r="E31" s="15">
        <v>0.85509259259259263</v>
      </c>
      <c r="F31" s="15"/>
      <c r="G31" s="16">
        <f t="shared" si="4"/>
        <v>6080.0000000000036</v>
      </c>
      <c r="H31" s="14">
        <f t="shared" si="5"/>
        <v>740</v>
      </c>
      <c r="I31" s="16">
        <f t="shared" si="6"/>
        <v>5340.0000000000036</v>
      </c>
      <c r="J31" s="14">
        <f t="shared" si="7"/>
        <v>4</v>
      </c>
      <c r="K31" s="20"/>
    </row>
    <row r="32" spans="1:13" ht="15.75" x14ac:dyDescent="0.25">
      <c r="A32" s="13" t="s">
        <v>152</v>
      </c>
      <c r="B32" s="14" t="str">
        <f>VLOOKUP(A32, Boats!A$1:F$144, 2, FALSE)</f>
        <v>Chris Edwards</v>
      </c>
      <c r="C32" s="14">
        <f>VLOOKUP(A32, Boats!A$1:F$144, 3, FALSE)</f>
        <v>412</v>
      </c>
      <c r="D32" s="14">
        <v>138</v>
      </c>
      <c r="E32" s="15">
        <v>0.8656018518518519</v>
      </c>
      <c r="F32" s="15"/>
      <c r="G32" s="16">
        <f t="shared" si="4"/>
        <v>6988.0000000000055</v>
      </c>
      <c r="H32" s="14">
        <f t="shared" si="5"/>
        <v>756</v>
      </c>
      <c r="I32" s="16">
        <f t="shared" si="6"/>
        <v>6232.0000000000055</v>
      </c>
      <c r="J32" s="14">
        <f t="shared" si="7"/>
        <v>5</v>
      </c>
      <c r="K32" s="20"/>
    </row>
    <row r="33" spans="1:11" ht="15.75" x14ac:dyDescent="0.25">
      <c r="A33" s="13" t="s">
        <v>112</v>
      </c>
      <c r="B33" s="14" t="str">
        <f>VLOOKUP(A33, Boats!A$1:F$144, 2, FALSE)</f>
        <v>Maciek Konkolowicz</v>
      </c>
      <c r="C33" s="14" t="str">
        <f>VLOOKUP(A33, Boats!A$1:F$144, 3, FALSE)</f>
        <v>KC 9</v>
      </c>
      <c r="D33" s="14">
        <f>VLOOKUP(A33, Boats!A$1:F$144, 6, FALSE)</f>
        <v>129</v>
      </c>
      <c r="E33" s="15">
        <v>0.87752314814814814</v>
      </c>
      <c r="F33" s="15"/>
      <c r="G33" s="16">
        <f t="shared" si="4"/>
        <v>8018</v>
      </c>
      <c r="H33" s="14">
        <f t="shared" si="5"/>
        <v>707</v>
      </c>
      <c r="I33" s="16">
        <f t="shared" si="6"/>
        <v>7311</v>
      </c>
      <c r="J33" s="14">
        <f t="shared" si="7"/>
        <v>6</v>
      </c>
      <c r="K33" s="20"/>
    </row>
    <row r="34" spans="1:11" ht="15.75" x14ac:dyDescent="0.25">
      <c r="A34" s="13" t="s">
        <v>153</v>
      </c>
      <c r="B34" s="14" t="str">
        <f>VLOOKUP(A34, Boats!A$1:F$144, 2, FALSE)</f>
        <v>Brian Casey</v>
      </c>
      <c r="C34" s="14">
        <f>VLOOKUP(A34, Boats!A$1:F$144, 3, FALSE)</f>
        <v>63345</v>
      </c>
      <c r="D34" s="14">
        <f>VLOOKUP(A34, Boats!A$1:F$144, 6, FALSE)</f>
        <v>132</v>
      </c>
      <c r="E34" s="15"/>
      <c r="F34" s="15" t="s">
        <v>17</v>
      </c>
      <c r="G34" s="16" t="str">
        <f t="shared" si="4"/>
        <v/>
      </c>
      <c r="H34" s="14" t="str">
        <f t="shared" si="5"/>
        <v/>
      </c>
      <c r="I34" s="16" t="str">
        <f t="shared" si="6"/>
        <v/>
      </c>
      <c r="J34" s="14">
        <f t="shared" si="7"/>
        <v>8</v>
      </c>
      <c r="K34" s="20"/>
    </row>
    <row r="35" spans="1:11" ht="15.75" x14ac:dyDescent="0.25">
      <c r="A35" s="38" t="s">
        <v>41</v>
      </c>
      <c r="B35" s="34" t="str">
        <f>VLOOKUP(A35, Boats!A$1:F$144, 2, FALSE)</f>
        <v>Larry Laing</v>
      </c>
      <c r="C35" s="34">
        <f>VLOOKUP(A35, Boats!A$1:F$144, 3, FALSE)</f>
        <v>42667</v>
      </c>
      <c r="D35" s="35">
        <f>VLOOKUP(A35, Boats!A$1:F$144, 6, FALSE)</f>
        <v>129</v>
      </c>
      <c r="E35" s="36"/>
      <c r="F35" s="15" t="s">
        <v>90</v>
      </c>
      <c r="G35" s="37" t="str">
        <f t="shared" si="4"/>
        <v/>
      </c>
      <c r="H35" s="35" t="str">
        <f t="shared" si="5"/>
        <v/>
      </c>
      <c r="I35" s="37" t="str">
        <f t="shared" si="6"/>
        <v/>
      </c>
      <c r="J35" s="35">
        <f t="shared" si="7"/>
        <v>9</v>
      </c>
      <c r="K35" s="20"/>
    </row>
    <row r="37" spans="1:11" ht="18.75" x14ac:dyDescent="0.3">
      <c r="A37" s="4" t="s">
        <v>19</v>
      </c>
      <c r="B37" s="5"/>
      <c r="C37" s="5"/>
      <c r="D37" s="5"/>
      <c r="E37" s="5"/>
      <c r="F37" s="5"/>
      <c r="G37" s="5" t="s">
        <v>160</v>
      </c>
      <c r="H37" s="5"/>
      <c r="I37" s="5"/>
      <c r="J37" s="5"/>
      <c r="K37" s="5"/>
    </row>
    <row r="38" spans="1:11" x14ac:dyDescent="0.25">
      <c r="A38" s="11" t="s">
        <v>14</v>
      </c>
      <c r="B38" s="9" t="s">
        <v>178</v>
      </c>
      <c r="C38" s="7"/>
      <c r="D38" s="11" t="s">
        <v>88</v>
      </c>
      <c r="E38" s="21">
        <f>COUNTA(A43:A51)</f>
        <v>6</v>
      </c>
      <c r="F38" s="7"/>
      <c r="G38" s="7"/>
      <c r="H38" s="7"/>
      <c r="I38" s="7"/>
      <c r="J38" s="7"/>
      <c r="K38" s="7"/>
    </row>
    <row r="39" spans="1:11" x14ac:dyDescent="0.25">
      <c r="A39" s="11" t="s">
        <v>10</v>
      </c>
      <c r="B39" s="50">
        <v>4.59</v>
      </c>
      <c r="C39" s="7"/>
      <c r="D39" s="11" t="s">
        <v>89</v>
      </c>
      <c r="E39" s="21">
        <f>E38-COUNTIF(F43:F51, "DNC")</f>
        <v>5</v>
      </c>
      <c r="F39" s="7"/>
      <c r="G39" s="7"/>
      <c r="H39" s="7"/>
      <c r="I39" s="7"/>
      <c r="J39" s="7"/>
      <c r="K39" s="7"/>
    </row>
    <row r="40" spans="1:11" x14ac:dyDescent="0.25">
      <c r="A40" s="11" t="s">
        <v>11</v>
      </c>
      <c r="B40" s="10">
        <v>0.78819444444444453</v>
      </c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1" ht="15.75" x14ac:dyDescent="0.25">
      <c r="A43" s="13" t="s">
        <v>74</v>
      </c>
      <c r="B43" s="14" t="str">
        <f>VLOOKUP(A43, Boats!A$1:F$144, 2, FALSE)</f>
        <v>Chris Wysynski</v>
      </c>
      <c r="C43" s="14">
        <f>VLOOKUP(A43, Boats!A$1:F$144, 3, FALSE)</f>
        <v>68</v>
      </c>
      <c r="D43" s="14">
        <f>VLOOKUP(A43, Boats!A$1:F$144, 6, FALSE)</f>
        <v>213</v>
      </c>
      <c r="E43" s="15">
        <v>0.85046296296296298</v>
      </c>
      <c r="F43" s="15"/>
      <c r="G43" s="16">
        <f t="shared" ref="G43:G51" si="8">IF(ISBLANK(E43), "", (E43-B$40) *24*60*60)</f>
        <v>5379.9999999999936</v>
      </c>
      <c r="H43" s="14">
        <f t="shared" ref="H43:H51" si="9">IF(ISBLANK(E43), "", ROUND(B$39*D43, 0))</f>
        <v>978</v>
      </c>
      <c r="I43" s="16">
        <f t="shared" ref="I43:I51" si="10">IF(ISBLANK(E43),"",G43-H43)</f>
        <v>4401.9999999999936</v>
      </c>
      <c r="J43" s="14">
        <f t="shared" ref="J43:J51" si="11">IF(F43="DNF", $E$39+1, IF(F43="DNS", $E$39+1, IF(F43="DSQ", $E$39+1, IF(F43="DNC", $E$38+1, RANK(I43, I$43:I$51, 1)))))</f>
        <v>1</v>
      </c>
      <c r="K43" s="17"/>
    </row>
    <row r="44" spans="1:11" ht="15.75" x14ac:dyDescent="0.25">
      <c r="A44" s="13" t="s">
        <v>143</v>
      </c>
      <c r="B44" s="14" t="str">
        <f>VLOOKUP(A44, Boats!A$1:F$144, 2, FALSE)</f>
        <v>Andrea Hill</v>
      </c>
      <c r="C44" s="14">
        <f>VLOOKUP(A44, Boats!A$1:F$144, 3, FALSE)</f>
        <v>533</v>
      </c>
      <c r="D44" s="14">
        <f>VLOOKUP(A44, Boats!A$1:F$144, 6, FALSE)</f>
        <v>168</v>
      </c>
      <c r="E44" s="15">
        <v>0.85393518518518519</v>
      </c>
      <c r="F44" s="15"/>
      <c r="G44" s="16">
        <f t="shared" si="8"/>
        <v>5679.9999999999927</v>
      </c>
      <c r="H44" s="14">
        <f t="shared" si="9"/>
        <v>771</v>
      </c>
      <c r="I44" s="16">
        <f t="shared" si="10"/>
        <v>4908.9999999999927</v>
      </c>
      <c r="J44" s="14">
        <f t="shared" si="11"/>
        <v>3</v>
      </c>
      <c r="K44" s="17"/>
    </row>
    <row r="45" spans="1:11" ht="15.75" x14ac:dyDescent="0.25">
      <c r="A45" s="13" t="s">
        <v>68</v>
      </c>
      <c r="B45" s="14" t="str">
        <f>VLOOKUP(A45, Boats!A$1:F$144, 2, FALSE)</f>
        <v>Dennis Pare</v>
      </c>
      <c r="C45" s="14">
        <f>VLOOKUP(A45, Boats!A$1:F$144, 3, FALSE)</f>
        <v>1473</v>
      </c>
      <c r="D45" s="14">
        <f>VLOOKUP(A45, Boats!A$1:F$144, 6, FALSE)</f>
        <v>207</v>
      </c>
      <c r="E45" s="15"/>
      <c r="F45" s="15" t="s">
        <v>17</v>
      </c>
      <c r="G45" s="16" t="str">
        <f t="shared" si="8"/>
        <v/>
      </c>
      <c r="H45" s="14" t="str">
        <f t="shared" si="9"/>
        <v/>
      </c>
      <c r="I45" s="16" t="str">
        <f t="shared" si="10"/>
        <v/>
      </c>
      <c r="J45" s="14">
        <f t="shared" si="11"/>
        <v>6</v>
      </c>
      <c r="K45" s="20"/>
    </row>
    <row r="46" spans="1:11" ht="15.75" x14ac:dyDescent="0.25">
      <c r="A46" s="13" t="s">
        <v>52</v>
      </c>
      <c r="B46" s="14" t="str">
        <f>VLOOKUP(A46, Boats!A$1:F$144, 2, FALSE)</f>
        <v>Frank Marmara</v>
      </c>
      <c r="C46" s="14">
        <f>VLOOKUP(A46, Boats!A$1:F$144, 3, FALSE)</f>
        <v>5342</v>
      </c>
      <c r="D46" s="14">
        <f>VLOOKUP(A46, Boats!A$1:F$144, 6, FALSE)</f>
        <v>153</v>
      </c>
      <c r="E46" s="15"/>
      <c r="F46" s="15" t="s">
        <v>17</v>
      </c>
      <c r="G46" s="16" t="str">
        <f t="shared" si="8"/>
        <v/>
      </c>
      <c r="H46" s="14" t="str">
        <f t="shared" si="9"/>
        <v/>
      </c>
      <c r="I46" s="16" t="str">
        <f t="shared" si="10"/>
        <v/>
      </c>
      <c r="J46" s="14">
        <f t="shared" si="11"/>
        <v>6</v>
      </c>
      <c r="K46" s="20"/>
    </row>
    <row r="47" spans="1:11" ht="15.75" x14ac:dyDescent="0.25">
      <c r="A47" s="13" t="s">
        <v>133</v>
      </c>
      <c r="B47" s="14" t="str">
        <f>VLOOKUP(A47, Boats!A$1:F$144, 2, FALSE)</f>
        <v>Jason Allson</v>
      </c>
      <c r="C47" s="14">
        <f>VLOOKUP(A47, Boats!A$1:F$144, 3, FALSE)</f>
        <v>370</v>
      </c>
      <c r="D47" s="14">
        <f>VLOOKUP(A47, Boats!A$1:F$144, 6, FALSE)</f>
        <v>150</v>
      </c>
      <c r="E47" s="15"/>
      <c r="F47" s="15" t="s">
        <v>17</v>
      </c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>
        <f t="shared" si="11"/>
        <v>6</v>
      </c>
      <c r="K47" s="20"/>
    </row>
    <row r="48" spans="1:11" ht="15.75" x14ac:dyDescent="0.25">
      <c r="A48" s="13" t="s">
        <v>148</v>
      </c>
      <c r="B48" s="14" t="str">
        <f>VLOOKUP(A48, Boats!A$1:F$144, 2, FALSE)</f>
        <v>Christine Drouillard</v>
      </c>
      <c r="C48" s="14">
        <f>VLOOKUP(A48, Boats!A$1:F$144, 3, FALSE)</f>
        <v>74</v>
      </c>
      <c r="D48" s="14">
        <f>VLOOKUP(A48, Boats!A$1:F$144, 6, FALSE)</f>
        <v>234</v>
      </c>
      <c r="E48" s="15">
        <v>0.85594907407407417</v>
      </c>
      <c r="F48" s="15" t="s">
        <v>90</v>
      </c>
      <c r="G48" s="16">
        <f t="shared" si="8"/>
        <v>5854.0000000000009</v>
      </c>
      <c r="H48" s="14">
        <f t="shared" si="9"/>
        <v>1074</v>
      </c>
      <c r="I48" s="16">
        <f t="shared" si="10"/>
        <v>4780.0000000000009</v>
      </c>
      <c r="J48" s="14">
        <f t="shared" si="11"/>
        <v>7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</sheetData>
  <sheetProtection insertRows="0" deleteRows="0"/>
  <conditionalFormatting sqref="A10:J20 A28:J35 A43:J51">
    <cfRule type="expression" dxfId="879" priority="5">
      <formula>NOT(ISBLANK($F10))</formula>
    </cfRule>
    <cfRule type="expression" dxfId="878" priority="6">
      <formula>$J10=3</formula>
    </cfRule>
    <cfRule type="expression" dxfId="877" priority="7">
      <formula>$J10=2</formula>
    </cfRule>
    <cfRule type="expression" dxfId="876" priority="8">
      <formula>$J10=1</formula>
    </cfRule>
  </conditionalFormatting>
  <dataValidations count="1">
    <dataValidation type="list" allowBlank="1" showInputMessage="1" showErrorMessage="1" sqref="A10:A20 A28:A35 A43:A51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F10:F20 F28:F35 F43:F51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1"/>
  <sheetViews>
    <sheetView topLeftCell="A21" zoomScale="85" zoomScaleNormal="85" workbookViewId="0">
      <selection activeCell="E14" sqref="E14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4" ht="18.75" x14ac:dyDescent="0.3">
      <c r="A1" s="2" t="s">
        <v>22</v>
      </c>
      <c r="B1" s="3" t="s">
        <v>25</v>
      </c>
    </row>
    <row r="2" spans="1:14" ht="18.75" x14ac:dyDescent="0.3">
      <c r="A2" s="2" t="s">
        <v>96</v>
      </c>
    </row>
    <row r="4" spans="1:14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 t="s">
        <v>162</v>
      </c>
    </row>
    <row r="5" spans="1:14" x14ac:dyDescent="0.25">
      <c r="A5" s="11" t="s">
        <v>14</v>
      </c>
      <c r="B5" s="9" t="s">
        <v>180</v>
      </c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  <c r="N5" s="3" t="s">
        <v>162</v>
      </c>
    </row>
    <row r="6" spans="1:14" x14ac:dyDescent="0.25">
      <c r="A6" s="11" t="s">
        <v>10</v>
      </c>
      <c r="B6" s="40">
        <v>6.17</v>
      </c>
      <c r="C6" s="7"/>
      <c r="D6" s="11" t="s">
        <v>89</v>
      </c>
      <c r="E6" s="23">
        <f>E5-COUNTIF(F10:F20, "DNC")</f>
        <v>4</v>
      </c>
      <c r="F6" s="7"/>
      <c r="G6" s="7"/>
      <c r="H6" s="7"/>
      <c r="I6" s="7"/>
      <c r="J6" s="7"/>
      <c r="K6" s="7"/>
    </row>
    <row r="7" spans="1:14" x14ac:dyDescent="0.25">
      <c r="A7" s="11" t="s">
        <v>11</v>
      </c>
      <c r="B7" s="10">
        <v>0.77777777777777779</v>
      </c>
      <c r="C7" s="7"/>
      <c r="D7" s="7"/>
      <c r="E7" s="7"/>
      <c r="F7" s="7"/>
      <c r="G7" s="7"/>
      <c r="H7" s="7"/>
      <c r="I7" s="7"/>
      <c r="J7" s="7"/>
      <c r="K7" s="7"/>
    </row>
    <row r="8" spans="1:14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4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4" ht="15.75" x14ac:dyDescent="0.25">
      <c r="A10" s="13" t="s">
        <v>114</v>
      </c>
      <c r="B10" s="26" t="str">
        <f>VLOOKUP(A10, Boats!A$1:F$144, 2, FALSE)</f>
        <v>Scott Pillon</v>
      </c>
      <c r="C10" s="26">
        <f>VLOOKUP(A10, Boats!A$1:F$144, 3, FALSE)</f>
        <v>911</v>
      </c>
      <c r="D10" s="29">
        <f>VLOOKUP(A10, Boats!A$1:F$144, 6, FALSE)</f>
        <v>99</v>
      </c>
      <c r="E10" s="27">
        <v>0.81869212962962967</v>
      </c>
      <c r="F10" s="15"/>
      <c r="G10" s="28">
        <f t="shared" ref="G10:G20" si="0">IF(ISBLANK(E10), "", (E10-B$7) *24*60*60)</f>
        <v>3535.0000000000027</v>
      </c>
      <c r="H10" s="26">
        <f t="shared" ref="H10:H20" si="1">IF(ISBLANK(E10), "", ROUND(B$6*D10, 0))</f>
        <v>611</v>
      </c>
      <c r="I10" s="28">
        <f t="shared" ref="I10:I20" si="2">IF(ISBLANK(E10),"",G10-H10)</f>
        <v>2924.0000000000027</v>
      </c>
      <c r="J10" s="29">
        <f t="shared" ref="J10:J20" si="3">IF(F10="DNF", $E$6+1, IF(F10="DNS", $E$6+1, IF(F10="DSQ", $E$6+1, IF(F10="DNC", $E$5+1, RANK(I10, I$10:I$20, 1)))))</f>
        <v>1</v>
      </c>
      <c r="K10" s="17"/>
    </row>
    <row r="11" spans="1:14" ht="15.75" x14ac:dyDescent="0.25">
      <c r="A11" s="13" t="s">
        <v>108</v>
      </c>
      <c r="B11" s="14" t="str">
        <f>VLOOKUP(A11, Boats!A$1:F$144, 2, FALSE)</f>
        <v>Lintunen/Naysmith</v>
      </c>
      <c r="C11" s="14">
        <f>VLOOKUP(A11, Boats!A$1:F$144, 3, FALSE)</f>
        <v>67875</v>
      </c>
      <c r="D11" s="14">
        <f>VLOOKUP(A11, Boats!A$1:F$144, 6, FALSE)</f>
        <v>102</v>
      </c>
      <c r="E11" s="15">
        <v>0.81893518518518515</v>
      </c>
      <c r="F11" s="15"/>
      <c r="G11" s="16">
        <f t="shared" si="0"/>
        <v>3555.9999999999964</v>
      </c>
      <c r="H11" s="14">
        <f t="shared" si="1"/>
        <v>629</v>
      </c>
      <c r="I11" s="16">
        <f t="shared" si="2"/>
        <v>2926.9999999999964</v>
      </c>
      <c r="J11" s="14">
        <f t="shared" si="3"/>
        <v>2</v>
      </c>
      <c r="K11" s="17"/>
    </row>
    <row r="12" spans="1:14" ht="15.75" x14ac:dyDescent="0.25">
      <c r="A12" s="13" t="s">
        <v>107</v>
      </c>
      <c r="B12" s="14" t="str">
        <f>VLOOKUP(A12, Boats!A$1:F$144, 2, FALSE)</f>
        <v>Rob Ferguson</v>
      </c>
      <c r="C12" s="14"/>
      <c r="D12" s="14">
        <f>VLOOKUP(A12, Boats!A$1:F$144, 6, FALSE)</f>
        <v>108</v>
      </c>
      <c r="E12" s="15">
        <v>0.81978009259259255</v>
      </c>
      <c r="F12" s="15"/>
      <c r="G12" s="16">
        <f t="shared" si="0"/>
        <v>3628.999999999995</v>
      </c>
      <c r="H12" s="14">
        <f t="shared" si="1"/>
        <v>666</v>
      </c>
      <c r="I12" s="16">
        <f t="shared" si="2"/>
        <v>2962.999999999995</v>
      </c>
      <c r="J12" s="14">
        <f t="shared" si="3"/>
        <v>3</v>
      </c>
      <c r="K12" s="20"/>
    </row>
    <row r="13" spans="1:14" ht="15.75" x14ac:dyDescent="0.25">
      <c r="A13" s="13" t="s">
        <v>147</v>
      </c>
      <c r="B13" s="14" t="str">
        <f>VLOOKUP(A13, Boats!A$1:F$144, 2, FALSE)</f>
        <v>Brad Blackton</v>
      </c>
      <c r="C13" s="14">
        <f>VLOOKUP(A13, Boats!A$1:F$144, 3, FALSE)</f>
        <v>112</v>
      </c>
      <c r="D13" s="22">
        <f>VLOOKUP(A13, Boats!A$1:F$144, 6, FALSE)</f>
        <v>102</v>
      </c>
      <c r="E13" s="15">
        <v>0.82256944444444446</v>
      </c>
      <c r="F13" s="15"/>
      <c r="G13" s="16">
        <f t="shared" si="0"/>
        <v>3870.0000000000009</v>
      </c>
      <c r="H13" s="14">
        <f t="shared" si="1"/>
        <v>629</v>
      </c>
      <c r="I13" s="16">
        <f t="shared" si="2"/>
        <v>3241.0000000000009</v>
      </c>
      <c r="J13" s="22">
        <f t="shared" si="3"/>
        <v>4</v>
      </c>
      <c r="K13" s="20"/>
    </row>
    <row r="14" spans="1:14" ht="15.75" x14ac:dyDescent="0.25">
      <c r="A14" s="13" t="s">
        <v>31</v>
      </c>
      <c r="B14" s="14" t="str">
        <f>VLOOKUP(A14, Boats!A$1:F$144, 2, FALSE)</f>
        <v>Dave Evans</v>
      </c>
      <c r="C14" s="14">
        <f>VLOOKUP(A14, Boats!A$1:F$144, 3, FALSE)</f>
        <v>9</v>
      </c>
      <c r="D14" s="14">
        <f>VLOOKUP(A14, Boats!A$1:F$144, 6, FALSE)</f>
        <v>90</v>
      </c>
      <c r="E14" s="15"/>
      <c r="F14" s="15" t="s">
        <v>90</v>
      </c>
      <c r="G14" s="16" t="str">
        <f t="shared" si="0"/>
        <v/>
      </c>
      <c r="H14" s="14" t="str">
        <f t="shared" si="1"/>
        <v/>
      </c>
      <c r="I14" s="16" t="str">
        <f t="shared" si="2"/>
        <v/>
      </c>
      <c r="J14" s="22">
        <f t="shared" si="3"/>
        <v>6</v>
      </c>
      <c r="K14" s="20"/>
    </row>
    <row r="15" spans="1:14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4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3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  <c r="M17" s="3" t="s">
        <v>162</v>
      </c>
    </row>
    <row r="18" spans="1:13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3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3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3" ht="14.25" customHeight="1" x14ac:dyDescent="0.25"/>
    <row r="22" spans="1:13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3" x14ac:dyDescent="0.25">
      <c r="A23" s="11" t="s">
        <v>14</v>
      </c>
      <c r="B23" s="9" t="s">
        <v>180</v>
      </c>
      <c r="C23" s="7"/>
      <c r="D23" s="11" t="s">
        <v>88</v>
      </c>
      <c r="E23" s="23">
        <f>COUNTA(A28:A35)</f>
        <v>8</v>
      </c>
      <c r="F23" s="7"/>
      <c r="G23" s="7"/>
      <c r="H23" s="7"/>
      <c r="I23" s="7"/>
      <c r="J23" s="7"/>
      <c r="K23" s="7"/>
    </row>
    <row r="24" spans="1:13" x14ac:dyDescent="0.25">
      <c r="A24" s="11" t="s">
        <v>10</v>
      </c>
      <c r="B24" s="6">
        <v>6.17</v>
      </c>
      <c r="C24" s="7"/>
      <c r="D24" s="11" t="s">
        <v>89</v>
      </c>
      <c r="E24" s="23">
        <f>E23-COUNTIF(F28:F35, "DNC")</f>
        <v>7</v>
      </c>
      <c r="F24" s="7"/>
      <c r="G24" s="7"/>
      <c r="H24" s="7"/>
      <c r="I24" s="7"/>
      <c r="J24" s="7"/>
      <c r="K24" s="7"/>
    </row>
    <row r="25" spans="1:13" x14ac:dyDescent="0.25">
      <c r="A25" s="11" t="s">
        <v>11</v>
      </c>
      <c r="B25" s="10">
        <v>0.78125</v>
      </c>
      <c r="C25" s="7"/>
      <c r="D25" s="7"/>
      <c r="E25" s="7"/>
      <c r="F25" s="7"/>
      <c r="G25" s="7"/>
      <c r="H25" s="7"/>
      <c r="I25" s="7"/>
      <c r="J25" s="7"/>
      <c r="K25" s="7"/>
    </row>
    <row r="26" spans="1:13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3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3" ht="15.75" x14ac:dyDescent="0.25">
      <c r="A28" s="13" t="s">
        <v>39</v>
      </c>
      <c r="B28" s="26" t="str">
        <f>VLOOKUP(A28, Boats!A$1:F$144, 2, FALSE)</f>
        <v>Andy Kozieradzki</v>
      </c>
      <c r="C28" s="26">
        <f>VLOOKUP(A28, Boats!A$1:F$144, 3, FALSE)</f>
        <v>30578</v>
      </c>
      <c r="D28" s="29">
        <f>VLOOKUP(A28, Boats!A$1:F$144, 6, FALSE)</f>
        <v>126</v>
      </c>
      <c r="E28" s="27">
        <v>0.82399305555555558</v>
      </c>
      <c r="F28" s="15"/>
      <c r="G28" s="28">
        <f t="shared" ref="G28:G35" si="4">IF(ISBLANK(E28), "", (E28-B$25) *24*60*60)</f>
        <v>3693.0000000000014</v>
      </c>
      <c r="H28" s="29">
        <f t="shared" ref="H28:H35" si="5">IF(ISBLANK(E28), "", ROUND(B$24*D28, 0))</f>
        <v>777</v>
      </c>
      <c r="I28" s="28">
        <f t="shared" ref="I28:I35" si="6">IF(ISBLANK(E28),"",G28-H28)</f>
        <v>2916.0000000000014</v>
      </c>
      <c r="J28" s="29">
        <f t="shared" ref="J28:J35" si="7">IF(F28="DNF", $E$24+1, IF(F28="DNS", $E$24+1, IF(F28="DSQ", $E$24+1, IF(F28="DNC", $E$23+1, RANK(I28, I$28:I$35, 1)))))</f>
        <v>1</v>
      </c>
      <c r="K28" s="17"/>
    </row>
    <row r="29" spans="1:13" ht="15.75" x14ac:dyDescent="0.25">
      <c r="A29" s="13" t="s">
        <v>4</v>
      </c>
      <c r="B29" s="26" t="str">
        <f>VLOOKUP(A29, Boats!A$1:F$144, 2, FALSE)</f>
        <v>Dennis Hendel</v>
      </c>
      <c r="C29" s="26" t="str">
        <f>VLOOKUP(A29, Boats!A$1:F$144, 3, FALSE)</f>
        <v>KC3</v>
      </c>
      <c r="D29" s="29">
        <f>VLOOKUP(A29, Boats!A$1:F$144, 6, FALSE)</f>
        <v>126</v>
      </c>
      <c r="E29" s="36">
        <v>0.82436342592592593</v>
      </c>
      <c r="F29" s="27"/>
      <c r="G29" s="28">
        <f t="shared" si="4"/>
        <v>3725.0000000000005</v>
      </c>
      <c r="H29" s="29">
        <f t="shared" si="5"/>
        <v>777</v>
      </c>
      <c r="I29" s="28">
        <f t="shared" si="6"/>
        <v>2948.0000000000005</v>
      </c>
      <c r="J29" s="29">
        <f t="shared" si="7"/>
        <v>2</v>
      </c>
      <c r="K29" s="20"/>
    </row>
    <row r="30" spans="1:13" ht="15.75" x14ac:dyDescent="0.25">
      <c r="A30" s="13" t="s">
        <v>116</v>
      </c>
      <c r="B30" s="14" t="str">
        <f>VLOOKUP(A30, Boats!A$1:F$144, 2, FALSE)</f>
        <v>John Vandereerden</v>
      </c>
      <c r="C30" s="14">
        <f>VLOOKUP(A30, Boats!A$1:F$144, 3, FALSE)</f>
        <v>24108</v>
      </c>
      <c r="D30" s="14">
        <f>VLOOKUP(A30, Boats!A$1:F$144, 6, FALSE)</f>
        <v>135</v>
      </c>
      <c r="E30" s="15">
        <v>0.82527777777777767</v>
      </c>
      <c r="F30" s="15"/>
      <c r="G30" s="16">
        <f t="shared" si="4"/>
        <v>3803.99999999999</v>
      </c>
      <c r="H30" s="14">
        <f t="shared" si="5"/>
        <v>833</v>
      </c>
      <c r="I30" s="16">
        <f t="shared" si="6"/>
        <v>2970.99999999999</v>
      </c>
      <c r="J30" s="14">
        <f t="shared" si="7"/>
        <v>3</v>
      </c>
      <c r="K30" s="20"/>
    </row>
    <row r="31" spans="1:13" ht="15.75" x14ac:dyDescent="0.25">
      <c r="A31" s="13" t="s">
        <v>153</v>
      </c>
      <c r="B31" s="14" t="str">
        <f>VLOOKUP(A31, Boats!A$1:F$144, 2, FALSE)</f>
        <v>Brian Casey</v>
      </c>
      <c r="C31" s="14">
        <f>VLOOKUP(A31, Boats!A$1:F$144, 3, FALSE)</f>
        <v>63345</v>
      </c>
      <c r="D31" s="14">
        <f>VLOOKUP(A31, Boats!A$1:F$144, 6, FALSE)</f>
        <v>132</v>
      </c>
      <c r="E31" s="15">
        <v>0.82530092592592597</v>
      </c>
      <c r="F31" s="15"/>
      <c r="G31" s="16">
        <f t="shared" si="4"/>
        <v>3806.0000000000036</v>
      </c>
      <c r="H31" s="14">
        <f t="shared" si="5"/>
        <v>814</v>
      </c>
      <c r="I31" s="16">
        <f t="shared" si="6"/>
        <v>2992.0000000000036</v>
      </c>
      <c r="J31" s="14">
        <f t="shared" si="7"/>
        <v>4</v>
      </c>
      <c r="K31" s="20"/>
    </row>
    <row r="32" spans="1:13" ht="15.75" x14ac:dyDescent="0.25">
      <c r="A32" s="13" t="s">
        <v>152</v>
      </c>
      <c r="B32" s="14" t="str">
        <f>VLOOKUP(A32, Boats!A$1:F$144, 2, FALSE)</f>
        <v>Chris Edwards</v>
      </c>
      <c r="C32" s="14">
        <f>VLOOKUP(A32, Boats!A$1:F$144, 3, FALSE)</f>
        <v>412</v>
      </c>
      <c r="D32" s="14">
        <v>138</v>
      </c>
      <c r="E32" s="15">
        <v>0.82583333333333331</v>
      </c>
      <c r="F32" s="15"/>
      <c r="G32" s="16">
        <f t="shared" si="4"/>
        <v>3851.9999999999977</v>
      </c>
      <c r="H32" s="14">
        <f t="shared" si="5"/>
        <v>851</v>
      </c>
      <c r="I32" s="16">
        <f t="shared" si="6"/>
        <v>3000.9999999999977</v>
      </c>
      <c r="J32" s="14">
        <f t="shared" si="7"/>
        <v>5</v>
      </c>
      <c r="K32" s="20"/>
    </row>
    <row r="33" spans="1:18" ht="15.75" x14ac:dyDescent="0.25">
      <c r="A33" s="13" t="s">
        <v>46</v>
      </c>
      <c r="B33" s="14" t="str">
        <f>VLOOKUP(A33, Boats!A$1:F$144, 2, FALSE)</f>
        <v>Phil Bergeron</v>
      </c>
      <c r="C33" s="14">
        <f>VLOOKUP(A33, Boats!A$1:F$144, 3, FALSE)</f>
        <v>24230</v>
      </c>
      <c r="D33" s="14">
        <f>VLOOKUP(A33, Boats!A$1:F$144, 6, FALSE)</f>
        <v>129</v>
      </c>
      <c r="E33" s="15">
        <v>0.82637731481481491</v>
      </c>
      <c r="F33" s="15"/>
      <c r="G33" s="16">
        <f t="shared" si="4"/>
        <v>3899.0000000000086</v>
      </c>
      <c r="H33" s="14">
        <f t="shared" si="5"/>
        <v>796</v>
      </c>
      <c r="I33" s="16">
        <f t="shared" si="6"/>
        <v>3103.0000000000086</v>
      </c>
      <c r="J33" s="14">
        <f t="shared" si="7"/>
        <v>6</v>
      </c>
      <c r="K33" s="20"/>
    </row>
    <row r="34" spans="1:18" ht="15.75" x14ac:dyDescent="0.25">
      <c r="A34" s="38" t="s">
        <v>41</v>
      </c>
      <c r="B34" s="34" t="str">
        <f>VLOOKUP(A34, Boats!A$1:F$144, 2, FALSE)</f>
        <v>Larry Laing</v>
      </c>
      <c r="C34" s="34">
        <f>VLOOKUP(A34, Boats!A$1:F$144, 3, FALSE)</f>
        <v>42667</v>
      </c>
      <c r="D34" s="35">
        <f>VLOOKUP(A34, Boats!A$1:F$144, 6, FALSE)</f>
        <v>129</v>
      </c>
      <c r="E34" s="36">
        <v>0.82692129629629629</v>
      </c>
      <c r="F34" s="15"/>
      <c r="G34" s="37">
        <f t="shared" si="4"/>
        <v>3946</v>
      </c>
      <c r="H34" s="35">
        <f t="shared" si="5"/>
        <v>796</v>
      </c>
      <c r="I34" s="37">
        <f t="shared" si="6"/>
        <v>3150</v>
      </c>
      <c r="J34" s="35">
        <f t="shared" si="7"/>
        <v>7</v>
      </c>
      <c r="K34" s="20"/>
    </row>
    <row r="35" spans="1:18" ht="15.75" x14ac:dyDescent="0.25">
      <c r="A35" s="13" t="s">
        <v>112</v>
      </c>
      <c r="B35" s="14" t="str">
        <f>VLOOKUP(A35, Boats!A$1:F$144, 2, FALSE)</f>
        <v>Maciek Konkolowicz</v>
      </c>
      <c r="C35" s="14" t="str">
        <f>VLOOKUP(A35, Boats!A$1:F$144, 3, FALSE)</f>
        <v>KC 9</v>
      </c>
      <c r="D35" s="14">
        <f>VLOOKUP(A35, Boats!A$1:F$144, 6, FALSE)</f>
        <v>129</v>
      </c>
      <c r="E35" s="15"/>
      <c r="F35" s="15" t="s">
        <v>90</v>
      </c>
      <c r="G35" s="16" t="str">
        <f t="shared" si="4"/>
        <v/>
      </c>
      <c r="H35" s="14" t="str">
        <f t="shared" si="5"/>
        <v/>
      </c>
      <c r="I35" s="16" t="str">
        <f t="shared" si="6"/>
        <v/>
      </c>
      <c r="J35" s="14">
        <f t="shared" si="7"/>
        <v>9</v>
      </c>
      <c r="K35" s="20"/>
    </row>
    <row r="37" spans="1:18" ht="18.75" x14ac:dyDescent="0.3">
      <c r="A37" s="4" t="s">
        <v>19</v>
      </c>
      <c r="B37" s="5"/>
      <c r="C37" s="5"/>
      <c r="D37" s="5"/>
      <c r="E37" s="5"/>
      <c r="F37" s="5"/>
      <c r="G37" s="5" t="s">
        <v>160</v>
      </c>
      <c r="H37" s="5"/>
      <c r="I37" s="5"/>
      <c r="J37" s="5"/>
      <c r="K37" s="5"/>
    </row>
    <row r="38" spans="1:18" x14ac:dyDescent="0.25">
      <c r="A38" s="11" t="s">
        <v>14</v>
      </c>
      <c r="B38" s="9" t="s">
        <v>180</v>
      </c>
      <c r="C38" s="7"/>
      <c r="D38" s="11" t="s">
        <v>88</v>
      </c>
      <c r="E38" s="21">
        <f>COUNTA(A43:A51)</f>
        <v>6</v>
      </c>
      <c r="F38" s="7"/>
      <c r="G38" s="7"/>
      <c r="H38" s="7"/>
      <c r="I38" s="7"/>
      <c r="J38" s="7"/>
      <c r="K38" s="7"/>
    </row>
    <row r="39" spans="1:18" x14ac:dyDescent="0.25">
      <c r="A39" s="11" t="s">
        <v>10</v>
      </c>
      <c r="B39" s="50">
        <v>5.18</v>
      </c>
      <c r="C39" s="7"/>
      <c r="D39" s="11" t="s">
        <v>89</v>
      </c>
      <c r="E39" s="21">
        <f>E38-COUNTIF(F43:F51, "DNC")</f>
        <v>5</v>
      </c>
      <c r="F39" s="7"/>
      <c r="G39" s="7"/>
      <c r="H39" s="7"/>
      <c r="I39" s="7"/>
      <c r="J39" s="7"/>
      <c r="K39" s="7"/>
    </row>
    <row r="40" spans="1:18" x14ac:dyDescent="0.25">
      <c r="A40" s="11" t="s">
        <v>11</v>
      </c>
      <c r="B40" s="10">
        <v>0.78472222222222221</v>
      </c>
      <c r="C40" s="7"/>
      <c r="D40" s="7"/>
      <c r="E40" s="7"/>
      <c r="F40" s="7"/>
      <c r="G40" s="7"/>
      <c r="H40" s="7"/>
      <c r="I40" s="7"/>
      <c r="J40" s="7"/>
      <c r="K40" s="7"/>
    </row>
    <row r="41" spans="1:18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8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8" ht="15.75" x14ac:dyDescent="0.25">
      <c r="A43" s="13" t="s">
        <v>143</v>
      </c>
      <c r="B43" s="14" t="str">
        <f>VLOOKUP(A43, Boats!A$1:F$144, 2, FALSE)</f>
        <v>Andrea Hill</v>
      </c>
      <c r="C43" s="14">
        <f>VLOOKUP(A43, Boats!A$1:F$144, 3, FALSE)</f>
        <v>533</v>
      </c>
      <c r="D43" s="14">
        <f>VLOOKUP(A43, Boats!A$1:F$144, 6, FALSE)</f>
        <v>168</v>
      </c>
      <c r="E43" s="15">
        <v>0.82521990740740747</v>
      </c>
      <c r="F43" s="15"/>
      <c r="G43" s="16">
        <f t="shared" ref="G43:G51" si="8">IF(ISBLANK(E43), "", (E43-B$40) *24*60*60)</f>
        <v>3499.0000000000064</v>
      </c>
      <c r="H43" s="14">
        <f t="shared" ref="H43:H51" si="9">IF(ISBLANK(E43), "", ROUND(B$39*D43, 0))</f>
        <v>870</v>
      </c>
      <c r="I43" s="16">
        <f t="shared" ref="I43:I51" si="10">IF(ISBLANK(E43),"",G43-H43)</f>
        <v>2629.0000000000064</v>
      </c>
      <c r="J43" s="14">
        <f t="shared" ref="J43:J51" si="11">IF(F43="DNF", $E$39+1, IF(F43="DNS", $E$39+1, IF(F43="DSQ", $E$39+1, IF(F43="DNC", $E$38+1, RANK(I43, I$43:I$51, 1)))))</f>
        <v>1</v>
      </c>
      <c r="K43" s="17"/>
    </row>
    <row r="44" spans="1:18" ht="15.75" x14ac:dyDescent="0.25">
      <c r="A44" s="13" t="s">
        <v>148</v>
      </c>
      <c r="B44" s="14" t="str">
        <f>VLOOKUP(A44, Boats!A$1:F$144, 2, FALSE)</f>
        <v>Christine Drouillard</v>
      </c>
      <c r="C44" s="14">
        <f>VLOOKUP(A44, Boats!A$1:F$144, 3, FALSE)</f>
        <v>74</v>
      </c>
      <c r="D44" s="14">
        <f>VLOOKUP(A44, Boats!A$1:F$144, 6, FALSE)</f>
        <v>234</v>
      </c>
      <c r="E44" s="15">
        <v>0.83078703703703705</v>
      </c>
      <c r="F44" s="15"/>
      <c r="G44" s="16">
        <f t="shared" si="8"/>
        <v>3980.0000000000023</v>
      </c>
      <c r="H44" s="14">
        <f t="shared" si="9"/>
        <v>1212</v>
      </c>
      <c r="I44" s="16">
        <f t="shared" si="10"/>
        <v>2768.0000000000023</v>
      </c>
      <c r="J44" s="14">
        <f t="shared" si="11"/>
        <v>2</v>
      </c>
      <c r="K44" s="17"/>
    </row>
    <row r="45" spans="1:18" ht="15.75" x14ac:dyDescent="0.25">
      <c r="A45" s="13" t="s">
        <v>74</v>
      </c>
      <c r="B45" s="14" t="str">
        <f>VLOOKUP(A45, Boats!A$1:F$144, 2, FALSE)</f>
        <v>Chris Wysynski</v>
      </c>
      <c r="C45" s="14">
        <f>VLOOKUP(A45, Boats!A$1:F$144, 3, FALSE)</f>
        <v>68</v>
      </c>
      <c r="D45" s="14">
        <f>VLOOKUP(A45, Boats!A$1:F$144, 6, FALSE)</f>
        <v>213</v>
      </c>
      <c r="E45" s="15">
        <v>0.82968750000000002</v>
      </c>
      <c r="F45" s="15"/>
      <c r="G45" s="16">
        <f t="shared" si="8"/>
        <v>3885.0000000000036</v>
      </c>
      <c r="H45" s="14">
        <f t="shared" si="9"/>
        <v>1103</v>
      </c>
      <c r="I45" s="16">
        <f t="shared" si="10"/>
        <v>2782.0000000000036</v>
      </c>
      <c r="J45" s="14">
        <f t="shared" si="11"/>
        <v>3</v>
      </c>
      <c r="K45" s="20"/>
    </row>
    <row r="46" spans="1:18" ht="15.75" x14ac:dyDescent="0.25">
      <c r="A46" s="13" t="s">
        <v>68</v>
      </c>
      <c r="B46" s="14" t="str">
        <f>VLOOKUP(A46, Boats!A$1:F$144, 2, FALSE)</f>
        <v>Dennis Pare</v>
      </c>
      <c r="C46" s="14">
        <f>VLOOKUP(A46, Boats!A$1:F$144, 3, FALSE)</f>
        <v>1473</v>
      </c>
      <c r="D46" s="14">
        <f>VLOOKUP(A46, Boats!A$1:F$144, 6, FALSE)</f>
        <v>207</v>
      </c>
      <c r="E46" s="15">
        <v>0.82969907407407406</v>
      </c>
      <c r="F46" s="15"/>
      <c r="G46" s="16">
        <f t="shared" si="8"/>
        <v>3886</v>
      </c>
      <c r="H46" s="14">
        <f t="shared" si="9"/>
        <v>1072</v>
      </c>
      <c r="I46" s="16">
        <f t="shared" si="10"/>
        <v>2814</v>
      </c>
      <c r="J46" s="14">
        <f t="shared" si="11"/>
        <v>4</v>
      </c>
      <c r="K46" s="20"/>
    </row>
    <row r="47" spans="1:18" ht="15.75" x14ac:dyDescent="0.25">
      <c r="A47" s="13" t="s">
        <v>52</v>
      </c>
      <c r="B47" s="14" t="str">
        <f>VLOOKUP(A47, Boats!A$1:F$144, 2, FALSE)</f>
        <v>Frank Marmara</v>
      </c>
      <c r="C47" s="14">
        <f>VLOOKUP(A47, Boats!A$1:F$144, 3, FALSE)</f>
        <v>5342</v>
      </c>
      <c r="D47" s="14">
        <f>VLOOKUP(A47, Boats!A$1:F$144, 6, FALSE)</f>
        <v>153</v>
      </c>
      <c r="E47" s="15">
        <v>0.83157407407407413</v>
      </c>
      <c r="F47" s="15"/>
      <c r="G47" s="16">
        <f t="shared" si="8"/>
        <v>4048.0000000000059</v>
      </c>
      <c r="H47" s="14">
        <f t="shared" si="9"/>
        <v>793</v>
      </c>
      <c r="I47" s="16">
        <f t="shared" si="10"/>
        <v>3255.0000000000059</v>
      </c>
      <c r="J47" s="14">
        <f t="shared" si="11"/>
        <v>5</v>
      </c>
      <c r="K47" s="20"/>
    </row>
    <row r="48" spans="1:18" ht="15.75" x14ac:dyDescent="0.25">
      <c r="A48" s="13" t="s">
        <v>133</v>
      </c>
      <c r="B48" s="14" t="str">
        <f>VLOOKUP(A48, Boats!A$1:F$144, 2, FALSE)</f>
        <v>Jason Allson</v>
      </c>
      <c r="C48" s="14">
        <f>VLOOKUP(A48, Boats!A$1:F$144, 3, FALSE)</f>
        <v>370</v>
      </c>
      <c r="D48" s="14">
        <f>VLOOKUP(A48, Boats!A$1:F$144, 6, FALSE)</f>
        <v>150</v>
      </c>
      <c r="E48" s="15"/>
      <c r="F48" s="15" t="s">
        <v>90</v>
      </c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>
        <f t="shared" si="11"/>
        <v>7</v>
      </c>
      <c r="K48" s="20"/>
      <c r="R48" s="3" t="s">
        <v>160</v>
      </c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</sheetData>
  <sheetProtection insertRows="0" deleteRows="0"/>
  <conditionalFormatting sqref="A10:J20 A28:J35 A43:J51">
    <cfRule type="expression" dxfId="839" priority="1">
      <formula>NOT(ISBLANK($F10))</formula>
    </cfRule>
    <cfRule type="expression" dxfId="838" priority="2">
      <formula>$J10=3</formula>
    </cfRule>
    <cfRule type="expression" dxfId="837" priority="3">
      <formula>$J10=2</formula>
    </cfRule>
    <cfRule type="expression" dxfId="836" priority="4">
      <formula>$J10=1</formula>
    </cfRule>
  </conditionalFormatting>
  <dataValidations count="1">
    <dataValidation type="list" allowBlank="1" showInputMessage="1" showErrorMessage="1" sqref="A10:A20 A28:A35 A43:A51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F10:F20 F28:F35 F43:F51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2"/>
  <sheetViews>
    <sheetView zoomScaleNormal="100" workbookViewId="0">
      <selection activeCell="B5" sqref="B5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/>
      <c r="C5" s="7"/>
      <c r="D5" s="11" t="s">
        <v>88</v>
      </c>
      <c r="E5" s="23">
        <f>COUNTA(A10:A18)</f>
        <v>0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/>
      <c r="C6" s="7"/>
      <c r="D6" s="11" t="s">
        <v>89</v>
      </c>
      <c r="E6" s="23">
        <f>E5-COUNTIF(F10:F18, "DNC")</f>
        <v>0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/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25"/>
      <c r="B10" s="26" t="e">
        <f>VLOOKUP(A10, Boats!A$1:F$144, 2, FALSE)</f>
        <v>#N/A</v>
      </c>
      <c r="C10" s="26" t="e">
        <f>VLOOKUP(A10, Boats!A$1:F$144, 3, FALSE)</f>
        <v>#N/A</v>
      </c>
      <c r="D10" s="26" t="e">
        <f>VLOOKUP(A10, Boats!A$1:F$144, 5, FALSE)</f>
        <v>#N/A</v>
      </c>
      <c r="E10" s="27"/>
      <c r="F10" s="27"/>
      <c r="G10" s="28" t="str">
        <f t="shared" ref="G10:G18" si="0">IF(ISBLANK(E10), "", (E10-B$7) *24*60*60)</f>
        <v/>
      </c>
      <c r="H10" s="26" t="str">
        <f t="shared" ref="H10:H18" si="1">IF(ISBLANK(E10), "", ROUND(B$6*D10, 0))</f>
        <v/>
      </c>
      <c r="I10" s="28" t="str">
        <f t="shared" ref="I10:I18" si="2">IF(ISBLANK(E10),"",G10-H10)</f>
        <v/>
      </c>
      <c r="J10" s="29" t="e">
        <f t="shared" ref="J10:J18" si="3">IF(F10="DNF", $E$6+1, IF(F10="DNS", $E$6+1, IF(F10="DSQ", $E$6+1, IF(F10="DNC", $E$5+1, RANK(I10, I$10:I$18, 1)))))</f>
        <v>#VALUE!</v>
      </c>
      <c r="K10" s="18"/>
    </row>
    <row r="11" spans="1:11" s="8" customFormat="1" ht="15.75" x14ac:dyDescent="0.25">
      <c r="A11" s="25"/>
      <c r="B11" s="26" t="e">
        <f>VLOOKUP(A11, Boats!A$1:F$144, 2, FALSE)</f>
        <v>#N/A</v>
      </c>
      <c r="C11" s="26" t="e">
        <f>VLOOKUP(A11, Boats!A$1:F$144, 3, FALSE)</f>
        <v>#N/A</v>
      </c>
      <c r="D11" s="26" t="e">
        <f>VLOOKUP(A11, Boats!A$1:F$144, 5, FALSE)</f>
        <v>#N/A</v>
      </c>
      <c r="E11" s="27"/>
      <c r="F11" s="27"/>
      <c r="G11" s="28" t="str">
        <f t="shared" si="0"/>
        <v/>
      </c>
      <c r="H11" s="26" t="str">
        <f t="shared" si="1"/>
        <v/>
      </c>
      <c r="I11" s="28" t="str">
        <f t="shared" si="2"/>
        <v/>
      </c>
      <c r="J11" s="29" t="e">
        <f t="shared" si="3"/>
        <v>#VALUE!</v>
      </c>
      <c r="K11" s="18"/>
    </row>
    <row r="12" spans="1:11" s="8" customFormat="1" ht="15.75" x14ac:dyDescent="0.25">
      <c r="A12" s="25"/>
      <c r="B12" s="26" t="e">
        <f>VLOOKUP(A12, Boats!A$1:F$144, 2, FALSE)</f>
        <v>#N/A</v>
      </c>
      <c r="C12" s="26" t="e">
        <f>VLOOKUP(A12, Boats!A$1:F$144, 3, FALSE)</f>
        <v>#N/A</v>
      </c>
      <c r="D12" s="26" t="e">
        <f>VLOOKUP(A12, Boats!A$1:F$144, 5, FALSE)</f>
        <v>#N/A</v>
      </c>
      <c r="E12" s="27"/>
      <c r="F12" s="27"/>
      <c r="G12" s="28" t="str">
        <f t="shared" si="0"/>
        <v/>
      </c>
      <c r="H12" s="26" t="str">
        <f t="shared" si="1"/>
        <v/>
      </c>
      <c r="I12" s="28" t="str">
        <f t="shared" si="2"/>
        <v/>
      </c>
      <c r="J12" s="29" t="e">
        <f t="shared" si="3"/>
        <v>#VALUE!</v>
      </c>
      <c r="K12" s="18"/>
    </row>
    <row r="13" spans="1:11" s="8" customFormat="1" ht="15.75" x14ac:dyDescent="0.25">
      <c r="A13" s="25"/>
      <c r="B13" s="26" t="e">
        <f>VLOOKUP(A13, Boats!A$1:F$144, 2, FALSE)</f>
        <v>#N/A</v>
      </c>
      <c r="C13" s="26" t="e">
        <f>VLOOKUP(A13, Boats!A$1:F$144, 3, FALSE)</f>
        <v>#N/A</v>
      </c>
      <c r="D13" s="26" t="e">
        <f>VLOOKUP(A13, Boats!A$1:F$144, 5, FALSE)</f>
        <v>#N/A</v>
      </c>
      <c r="E13" s="27"/>
      <c r="F13" s="27"/>
      <c r="G13" s="28" t="str">
        <f t="shared" si="0"/>
        <v/>
      </c>
      <c r="H13" s="26" t="str">
        <f t="shared" si="1"/>
        <v/>
      </c>
      <c r="I13" s="28" t="str">
        <f t="shared" si="2"/>
        <v/>
      </c>
      <c r="J13" s="29" t="e">
        <f t="shared" si="3"/>
        <v>#VALUE!</v>
      </c>
      <c r="K13" s="18"/>
    </row>
    <row r="14" spans="1:11" ht="15.75" x14ac:dyDescent="0.25">
      <c r="A14" s="25"/>
      <c r="B14" s="26" t="e">
        <f>VLOOKUP(A14, Boats!A$1:F$144, 2, FALSE)</f>
        <v>#N/A</v>
      </c>
      <c r="C14" s="26" t="e">
        <f>VLOOKUP(A14, Boats!A$1:F$144, 3, FALSE)</f>
        <v>#N/A</v>
      </c>
      <c r="D14" s="26" t="e">
        <f>VLOOKUP(A14, Boats!A$1:F$144, 5, FALSE)</f>
        <v>#N/A</v>
      </c>
      <c r="E14" s="27"/>
      <c r="F14" s="27"/>
      <c r="G14" s="28" t="str">
        <f t="shared" si="0"/>
        <v/>
      </c>
      <c r="H14" s="26" t="str">
        <f t="shared" si="1"/>
        <v/>
      </c>
      <c r="I14" s="28" t="str">
        <f t="shared" si="2"/>
        <v/>
      </c>
      <c r="J14" s="33" t="e">
        <f t="shared" si="3"/>
        <v>#VALUE!</v>
      </c>
      <c r="K14" s="20"/>
    </row>
    <row r="15" spans="1:11" ht="15.75" x14ac:dyDescent="0.25">
      <c r="A15" s="25"/>
      <c r="B15" s="26" t="e">
        <f>VLOOKUP(A15, Boats!A$1:F$144, 2, FALSE)</f>
        <v>#N/A</v>
      </c>
      <c r="C15" s="26" t="e">
        <f>VLOOKUP(A15, Boats!A$1:F$144, 3, FALSE)</f>
        <v>#N/A</v>
      </c>
      <c r="D15" s="26" t="e">
        <f>VLOOKUP(A15, Boats!A$1:F$144, 5, FALSE)</f>
        <v>#N/A</v>
      </c>
      <c r="E15" s="27"/>
      <c r="F15" s="27"/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33" t="e">
        <f t="shared" si="3"/>
        <v>#VALUE!</v>
      </c>
      <c r="K15" s="20"/>
    </row>
    <row r="16" spans="1:11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5,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 t="shared" si="3"/>
        <v>#VALUE!</v>
      </c>
      <c r="K16" s="20"/>
    </row>
    <row r="17" spans="1:11" ht="15.75" x14ac:dyDescent="0.25">
      <c r="A17" s="13"/>
      <c r="B17" s="14" t="e">
        <f>VLOOKUP(A17, Boats!A$1:F$144, 2, FALSE)</f>
        <v>#N/A</v>
      </c>
      <c r="C17" s="14" t="e">
        <f>VLOOKUP(A17, Boats!A$1:F$144, 3, FALSE)</f>
        <v>#N/A</v>
      </c>
      <c r="D17" s="14" t="e">
        <f>VLOOKUP(A17, Boats!A$1:F$144, 5, FALSE)</f>
        <v>#N/A</v>
      </c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 t="shared" si="3"/>
        <v>#VALUE!</v>
      </c>
      <c r="K17" s="20"/>
    </row>
    <row r="18" spans="1:11" ht="15.75" x14ac:dyDescent="0.25">
      <c r="A18" s="13"/>
      <c r="B18" s="14" t="e">
        <f>VLOOKUP(A18, Boats!A$1:F$144, 2, FALSE)</f>
        <v>#N/A</v>
      </c>
      <c r="C18" s="14" t="e">
        <f>VLOOKUP(A18, Boats!A$1:F$144, 3, FALSE)</f>
        <v>#N/A</v>
      </c>
      <c r="D18" s="14" t="e">
        <f>VLOOKUP(A18, Boats!A$1:F$144, 5, FALSE)</f>
        <v>#N/A</v>
      </c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 t="shared" si="3"/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9"/>
      <c r="C21" s="7"/>
      <c r="D21" s="11" t="s">
        <v>88</v>
      </c>
      <c r="E21" s="21">
        <f>COUNTA(A26:A34)</f>
        <v>0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/>
      <c r="C22" s="7"/>
      <c r="D22" s="11" t="s">
        <v>89</v>
      </c>
      <c r="E22" s="21">
        <f>E21-COUNTIF(F26:F34, "DNC")</f>
        <v>0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25"/>
      <c r="B26" s="26" t="e">
        <f>VLOOKUP(A26, Boats!A$1:F$144, 2, FALSE)</f>
        <v>#N/A</v>
      </c>
      <c r="C26" s="26" t="e">
        <f>VLOOKUP(A26, Boats!A$1:F$144, 3, FALSE)</f>
        <v>#N/A</v>
      </c>
      <c r="D26" s="26" t="e">
        <f>VLOOKUP(A26, Boats!A$1:F$144, 5, FALSE)</f>
        <v>#N/A</v>
      </c>
      <c r="E26" s="27"/>
      <c r="F26" s="27"/>
      <c r="G26" s="28" t="str">
        <f t="shared" ref="G26:G34" si="4">IF(ISBLANK(E26), "", (E26-B$23) *24*60*60)</f>
        <v/>
      </c>
      <c r="H26" s="29" t="str">
        <f t="shared" ref="H26:H34" si="5">IF(ISBLANK(E26), "", ROUND(B$22*D26, 0))</f>
        <v/>
      </c>
      <c r="I26" s="28" t="str">
        <f t="shared" ref="I26:I34" si="6">IF(ISBLANK(E26),"",G26-H26)</f>
        <v/>
      </c>
      <c r="J26" s="29" t="e">
        <f t="shared" ref="J26:J34" si="7">IF(F26="DNF", $E$22+1, IF(F26="DNS", $E$22+1, IF(F26="DSQ", $E$22+1, IF(F26="DNC", $E$21+1, RANK(I26, I$26:I$34, 1)))))</f>
        <v>#VALUE!</v>
      </c>
      <c r="K26" s="20"/>
    </row>
    <row r="27" spans="1:11" ht="15.75" x14ac:dyDescent="0.25">
      <c r="A27" s="25"/>
      <c r="B27" s="26" t="e">
        <f>VLOOKUP(A27, Boats!A$1:F$144, 2, FALSE)</f>
        <v>#N/A</v>
      </c>
      <c r="C27" s="26" t="e">
        <f>VLOOKUP(A27, Boats!A$1:F$144, 3, FALSE)</f>
        <v>#N/A</v>
      </c>
      <c r="D27" s="26" t="e">
        <f>VLOOKUP(A27, Boats!A$1:F$144, 5, FALSE)</f>
        <v>#N/A</v>
      </c>
      <c r="E27" s="27"/>
      <c r="F27" s="27"/>
      <c r="G27" s="28" t="str">
        <f t="shared" si="4"/>
        <v/>
      </c>
      <c r="H27" s="29" t="str">
        <f t="shared" si="5"/>
        <v/>
      </c>
      <c r="I27" s="28" t="str">
        <f t="shared" si="6"/>
        <v/>
      </c>
      <c r="J27" s="29" t="e">
        <f t="shared" si="7"/>
        <v>#VALUE!</v>
      </c>
      <c r="K27" s="20"/>
    </row>
    <row r="28" spans="1:11" ht="15.75" x14ac:dyDescent="0.25">
      <c r="A28" s="25"/>
      <c r="B28" s="26" t="e">
        <f>VLOOKUP(A28, Boats!A$1:F$144, 2, FALSE)</f>
        <v>#N/A</v>
      </c>
      <c r="C28" s="26" t="e">
        <f>VLOOKUP(A28, Boats!A$1:F$144, 3, FALSE)</f>
        <v>#N/A</v>
      </c>
      <c r="D28" s="26" t="e">
        <f>VLOOKUP(A28, Boats!A$1:F$144, 5, FALSE)</f>
        <v>#N/A</v>
      </c>
      <c r="E28" s="27"/>
      <c r="F28" s="27"/>
      <c r="G28" s="28" t="str">
        <f t="shared" si="4"/>
        <v/>
      </c>
      <c r="H28" s="29" t="str">
        <f t="shared" si="5"/>
        <v/>
      </c>
      <c r="I28" s="28" t="str">
        <f t="shared" si="6"/>
        <v/>
      </c>
      <c r="J28" s="29" t="e">
        <f t="shared" si="7"/>
        <v>#VALUE!</v>
      </c>
      <c r="K28" s="20"/>
    </row>
    <row r="29" spans="1:11" ht="15.75" x14ac:dyDescent="0.25">
      <c r="A29" s="25"/>
      <c r="B29" s="26" t="e">
        <f>VLOOKUP(A29, Boats!A$1:F$144, 2, FALSE)</f>
        <v>#N/A</v>
      </c>
      <c r="C29" s="26" t="e">
        <f>VLOOKUP(A29, Boats!A$1:F$144, 3, FALSE)</f>
        <v>#N/A</v>
      </c>
      <c r="D29" s="26" t="e">
        <f>VLOOKUP(A29, Boats!A$1:F$144, 5, FALSE)</f>
        <v>#N/A</v>
      </c>
      <c r="E29" s="27"/>
      <c r="F29" s="27"/>
      <c r="G29" s="28" t="str">
        <f t="shared" si="4"/>
        <v/>
      </c>
      <c r="H29" s="29" t="str">
        <f t="shared" si="5"/>
        <v/>
      </c>
      <c r="I29" s="28" t="str">
        <f t="shared" si="6"/>
        <v/>
      </c>
      <c r="J29" s="29" t="e">
        <f t="shared" si="7"/>
        <v>#VALUE!</v>
      </c>
      <c r="K29" s="20"/>
    </row>
    <row r="30" spans="1:11" ht="15.75" x14ac:dyDescent="0.25">
      <c r="A30" s="25"/>
      <c r="B30" s="26" t="e">
        <f>VLOOKUP(A30, Boats!A$1:F$144, 2, FALSE)</f>
        <v>#N/A</v>
      </c>
      <c r="C30" s="26" t="e">
        <f>VLOOKUP(A30, Boats!A$1:F$144, 3, FALSE)</f>
        <v>#N/A</v>
      </c>
      <c r="D30" s="26" t="e">
        <f>VLOOKUP(A30, Boats!A$1:F$144, 5, FALSE)</f>
        <v>#N/A</v>
      </c>
      <c r="E30" s="27"/>
      <c r="F30" s="27"/>
      <c r="G30" s="28" t="str">
        <f t="shared" si="4"/>
        <v/>
      </c>
      <c r="H30" s="29" t="str">
        <f t="shared" si="5"/>
        <v/>
      </c>
      <c r="I30" s="28" t="str">
        <f t="shared" si="6"/>
        <v/>
      </c>
      <c r="J30" s="29" t="e">
        <f t="shared" si="7"/>
        <v>#VALUE!</v>
      </c>
      <c r="K30" s="20"/>
    </row>
    <row r="31" spans="1:11" ht="15.75" x14ac:dyDescent="0.25">
      <c r="A31" s="25"/>
      <c r="B31" s="26" t="e">
        <f>VLOOKUP(A31, Boats!A$1:F$144, 2, FALSE)</f>
        <v>#N/A</v>
      </c>
      <c r="C31" s="26" t="e">
        <f>VLOOKUP(A31, Boats!A$1:F$144, 3, FALSE)</f>
        <v>#N/A</v>
      </c>
      <c r="D31" s="26" t="e">
        <f>VLOOKUP(A31, Boats!A$1:F$144, 5, FALSE)</f>
        <v>#N/A</v>
      </c>
      <c r="E31" s="27"/>
      <c r="F31" s="27"/>
      <c r="G31" s="28" t="str">
        <f t="shared" si="4"/>
        <v/>
      </c>
      <c r="H31" s="29" t="str">
        <f t="shared" si="5"/>
        <v/>
      </c>
      <c r="I31" s="28" t="str">
        <f t="shared" si="6"/>
        <v/>
      </c>
      <c r="J31" s="29" t="e">
        <f t="shared" si="7"/>
        <v>#VALUE!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4"/>
        <v/>
      </c>
      <c r="H32" s="14" t="str">
        <f t="shared" si="5"/>
        <v/>
      </c>
      <c r="I32" s="16" t="str">
        <f t="shared" si="6"/>
        <v/>
      </c>
      <c r="J32" s="14" t="e">
        <f t="shared" si="7"/>
        <v>#VALUE!</v>
      </c>
      <c r="K32" s="20"/>
    </row>
    <row r="33" spans="1:11" ht="15.75" x14ac:dyDescent="0.25">
      <c r="A33" s="25"/>
      <c r="B33" s="26" t="e">
        <f>VLOOKUP(A33, Boats!A$1:F$144, 2, FALSE)</f>
        <v>#N/A</v>
      </c>
      <c r="C33" s="26" t="e">
        <f>VLOOKUP(A33, Boats!A$1:F$144, 3, FALSE)</f>
        <v>#N/A</v>
      </c>
      <c r="D33" s="26" t="e">
        <f>VLOOKUP(A33, Boats!A$1:F$144, 5, FALSE)</f>
        <v>#N/A</v>
      </c>
      <c r="E33" s="27"/>
      <c r="F33" s="27"/>
      <c r="G33" s="28" t="str">
        <f t="shared" si="4"/>
        <v/>
      </c>
      <c r="H33" s="29" t="str">
        <f t="shared" si="5"/>
        <v/>
      </c>
      <c r="I33" s="28" t="str">
        <f t="shared" si="6"/>
        <v/>
      </c>
      <c r="J33" s="29" t="e">
        <f t="shared" si="7"/>
        <v>#VALUE!</v>
      </c>
      <c r="K33" s="20"/>
    </row>
    <row r="34" spans="1:11" ht="15.75" x14ac:dyDescent="0.25">
      <c r="A34" s="13"/>
      <c r="B34" s="14" t="e">
        <f>VLOOKUP(A34, Boats!A$1:F$144, 2, FALSE)</f>
        <v>#N/A</v>
      </c>
      <c r="C34" s="14" t="e">
        <f>VLOOKUP(A34, Boats!A$1:F$144, 3, FALSE)</f>
        <v>#N/A</v>
      </c>
      <c r="D34" s="14" t="e">
        <f>VLOOKUP(A34, Boats!A$1:F$144, 5, FALSE)</f>
        <v>#N/A</v>
      </c>
      <c r="E34" s="15"/>
      <c r="F34" s="15"/>
      <c r="G34" s="16" t="str">
        <f t="shared" si="4"/>
        <v/>
      </c>
      <c r="H34" s="14" t="str">
        <f t="shared" si="5"/>
        <v/>
      </c>
      <c r="I34" s="16" t="str">
        <f t="shared" si="6"/>
        <v/>
      </c>
      <c r="J34" s="14" t="e">
        <f t="shared" si="7"/>
        <v>#VALUE!</v>
      </c>
      <c r="K34" s="20"/>
    </row>
    <row r="36" spans="1:11" ht="18.75" x14ac:dyDescent="0.3">
      <c r="A36" s="4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11" t="s">
        <v>14</v>
      </c>
      <c r="B37" s="9"/>
      <c r="C37" s="7"/>
      <c r="D37" s="11" t="s">
        <v>88</v>
      </c>
      <c r="E37" s="21">
        <f>COUNTA(A42:A52)</f>
        <v>0</v>
      </c>
      <c r="F37" s="7"/>
      <c r="G37" s="7"/>
      <c r="H37" s="7"/>
      <c r="I37" s="7"/>
      <c r="J37" s="7"/>
      <c r="K37" s="7"/>
    </row>
    <row r="38" spans="1:11" x14ac:dyDescent="0.25">
      <c r="A38" s="11" t="s">
        <v>10</v>
      </c>
      <c r="B38" s="6"/>
      <c r="C38" s="7"/>
      <c r="D38" s="11" t="s">
        <v>89</v>
      </c>
      <c r="E38" s="21">
        <f>E37-COUNTIF(F42:F52, "DNC")</f>
        <v>0</v>
      </c>
      <c r="F38" s="7"/>
      <c r="G38" s="7"/>
      <c r="H38" s="7"/>
      <c r="I38" s="7"/>
      <c r="J38" s="7"/>
      <c r="K38" s="7"/>
    </row>
    <row r="39" spans="1:11" x14ac:dyDescent="0.25">
      <c r="A39" s="11" t="s">
        <v>11</v>
      </c>
      <c r="B39" s="10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11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s="8" customFormat="1" x14ac:dyDescent="0.25">
      <c r="A41" s="19" t="s">
        <v>0</v>
      </c>
      <c r="B41" s="18" t="s">
        <v>5</v>
      </c>
      <c r="C41" s="18" t="s">
        <v>3</v>
      </c>
      <c r="D41" s="18" t="s">
        <v>7</v>
      </c>
      <c r="E41" s="18" t="s">
        <v>12</v>
      </c>
      <c r="F41" s="18" t="s">
        <v>26</v>
      </c>
      <c r="G41" s="18" t="s">
        <v>28</v>
      </c>
      <c r="H41" s="18" t="s">
        <v>13</v>
      </c>
      <c r="I41" s="18" t="s">
        <v>30</v>
      </c>
      <c r="J41" s="18" t="s">
        <v>15</v>
      </c>
      <c r="K41" s="12" t="s">
        <v>16</v>
      </c>
    </row>
    <row r="42" spans="1:11" ht="15.75" x14ac:dyDescent="0.25">
      <c r="A42" s="25"/>
      <c r="B42" s="26" t="e">
        <f>VLOOKUP(A42, Boats!A$1:F$144, 2, FALSE)</f>
        <v>#N/A</v>
      </c>
      <c r="C42" s="26" t="e">
        <f>VLOOKUP(A42, Boats!A$1:F$144, 3, FALSE)</f>
        <v>#N/A</v>
      </c>
      <c r="D42" s="26" t="e">
        <f>VLOOKUP(A42, Boats!A$1:F$144, 5, FALSE)</f>
        <v>#N/A</v>
      </c>
      <c r="E42" s="27"/>
      <c r="F42" s="27"/>
      <c r="G42" s="28" t="str">
        <f t="shared" ref="G42:G52" si="8">IF(ISBLANK(E42), "", (E42-B$39) *24*60*60)</f>
        <v/>
      </c>
      <c r="H42" s="29" t="str">
        <f t="shared" ref="H42:H52" si="9">IF(ISBLANK(E42), "", ROUND(B$38*D42, 0))</f>
        <v/>
      </c>
      <c r="I42" s="28" t="str">
        <f t="shared" ref="I42:I52" si="10">IF(ISBLANK(E42),"",G42-H42)</f>
        <v/>
      </c>
      <c r="J42" s="31" t="e">
        <f t="shared" ref="J42:J52" si="11">IF(F42="DNF", $E$38+1, IF(F42="DNS", $E$38+1, IF(F42="DSQ", $E$38+1, IF(F42="DNC", $E$37+1, RANK(I42, I$42:I$52, 1)))))</f>
        <v>#VALUE!</v>
      </c>
      <c r="K42" s="17"/>
    </row>
    <row r="43" spans="1:11" ht="15.75" x14ac:dyDescent="0.25">
      <c r="A43" s="25"/>
      <c r="B43" s="26" t="e">
        <f>VLOOKUP(A43, Boats!A$1:F$144, 2, FALSE)</f>
        <v>#N/A</v>
      </c>
      <c r="C43" s="26" t="e">
        <f>VLOOKUP(A43, Boats!A$1:F$144, 3, FALSE)</f>
        <v>#N/A</v>
      </c>
      <c r="D43" s="26" t="e">
        <f>VLOOKUP(A43, Boats!A$1:F$144, 5, FALSE)</f>
        <v>#N/A</v>
      </c>
      <c r="E43" s="27"/>
      <c r="F43" s="27"/>
      <c r="G43" s="28" t="str">
        <f t="shared" si="8"/>
        <v/>
      </c>
      <c r="H43" s="29" t="str">
        <f t="shared" si="9"/>
        <v/>
      </c>
      <c r="I43" s="28" t="str">
        <f t="shared" si="10"/>
        <v/>
      </c>
      <c r="J43" s="31" t="e">
        <f t="shared" si="11"/>
        <v>#VALUE!</v>
      </c>
      <c r="K43" s="17"/>
    </row>
    <row r="44" spans="1:11" ht="15.75" x14ac:dyDescent="0.25">
      <c r="A44" s="13"/>
      <c r="B44" s="14" t="e">
        <f>VLOOKUP(A44, Boats!A$1:F$144, 2, FALSE)</f>
        <v>#N/A</v>
      </c>
      <c r="C44" s="14" t="e">
        <f>VLOOKUP(A44, Boats!A$1:F$144, 3, FALSE)</f>
        <v>#N/A</v>
      </c>
      <c r="D44" s="14" t="e">
        <f>VLOOKUP(A44, Boats!A$1:F$144, 5, FALSE)</f>
        <v>#N/A</v>
      </c>
      <c r="E44" s="15"/>
      <c r="F44" s="15"/>
      <c r="G44" s="16" t="str">
        <f t="shared" si="8"/>
        <v/>
      </c>
      <c r="H44" s="14" t="str">
        <f t="shared" si="9"/>
        <v/>
      </c>
      <c r="I44" s="16" t="str">
        <f t="shared" si="10"/>
        <v/>
      </c>
      <c r="J44" s="24" t="e">
        <f t="shared" si="11"/>
        <v>#VALUE!</v>
      </c>
      <c r="K44" s="20"/>
    </row>
    <row r="45" spans="1:11" ht="15.75" x14ac:dyDescent="0.25">
      <c r="A45" s="13"/>
      <c r="B45" s="14" t="e">
        <f>VLOOKUP(A45, Boats!A$1:F$144, 2, FALSE)</f>
        <v>#N/A</v>
      </c>
      <c r="C45" s="14" t="e">
        <f>VLOOKUP(A45, Boats!A$1:F$144, 3, FALSE)</f>
        <v>#N/A</v>
      </c>
      <c r="D45" s="14" t="e">
        <f>VLOOKUP(A45, Boats!A$1:F$144, 5, FALSE)</f>
        <v>#N/A</v>
      </c>
      <c r="E45" s="15"/>
      <c r="F45" s="15"/>
      <c r="G45" s="16" t="str">
        <f t="shared" si="8"/>
        <v/>
      </c>
      <c r="H45" s="14" t="str">
        <f t="shared" si="9"/>
        <v/>
      </c>
      <c r="I45" s="16" t="str">
        <f t="shared" si="10"/>
        <v/>
      </c>
      <c r="J45" s="24" t="e">
        <f t="shared" si="11"/>
        <v>#VALUE!</v>
      </c>
      <c r="K45" s="20"/>
    </row>
    <row r="46" spans="1:11" ht="15.75" x14ac:dyDescent="0.25">
      <c r="A46" s="13"/>
      <c r="B46" s="14" t="e">
        <f>VLOOKUP(A46, Boats!A$1:F$144, 2, FALSE)</f>
        <v>#N/A</v>
      </c>
      <c r="C46" s="14" t="e">
        <f>VLOOKUP(A46, Boats!A$1:F$144, 3, FALSE)</f>
        <v>#N/A</v>
      </c>
      <c r="D46" s="14" t="e">
        <f>VLOOKUP(A46, Boats!A$1:F$144, 5, FALSE)</f>
        <v>#N/A</v>
      </c>
      <c r="E46" s="15"/>
      <c r="F46" s="15"/>
      <c r="G46" s="16" t="str">
        <f t="shared" si="8"/>
        <v/>
      </c>
      <c r="H46" s="14" t="str">
        <f t="shared" si="9"/>
        <v/>
      </c>
      <c r="I46" s="16" t="str">
        <f t="shared" si="10"/>
        <v/>
      </c>
      <c r="J46" s="32" t="e">
        <f t="shared" si="11"/>
        <v>#VALUE!</v>
      </c>
      <c r="K46" s="20"/>
    </row>
    <row r="47" spans="1:11" ht="15.75" x14ac:dyDescent="0.25">
      <c r="A47" s="13"/>
      <c r="B47" s="14" t="e">
        <f>VLOOKUP(A47, Boats!A$1:F$144, 2, FALSE)</f>
        <v>#N/A</v>
      </c>
      <c r="C47" s="14" t="e">
        <f>VLOOKUP(A47, Boats!A$1:F$144, 3, FALSE)</f>
        <v>#N/A</v>
      </c>
      <c r="D47" s="14" t="e">
        <f>VLOOKUP(A47, Boats!A$1:F$144, 5, FALSE)</f>
        <v>#N/A</v>
      </c>
      <c r="E47" s="15"/>
      <c r="F47" s="15"/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32" t="e">
        <f t="shared" si="11"/>
        <v>#VALUE!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2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5,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2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5,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2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5,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2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5,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24" t="e">
        <f t="shared" si="11"/>
        <v>#VALUE!</v>
      </c>
      <c r="K52" s="20"/>
    </row>
  </sheetData>
  <sheetProtection insertRows="0" deleteRows="0"/>
  <conditionalFormatting sqref="A42:J52 A10:J18 A26:J34">
    <cfRule type="expression" dxfId="2875" priority="17">
      <formula>NOT(ISBLANK($F10))</formula>
    </cfRule>
    <cfRule type="expression" dxfId="2874" priority="18">
      <formula>$J10=3</formula>
    </cfRule>
    <cfRule type="expression" dxfId="2873" priority="19">
      <formula>$J10=2</formula>
    </cfRule>
    <cfRule type="expression" dxfId="2872" priority="20">
      <formula>$J10=1</formula>
    </cfRule>
  </conditionalFormatting>
  <dataValidations disablePrompts="1" count="1">
    <dataValidation type="list" allowBlank="1" showInputMessage="1" showErrorMessage="1" sqref="A42:A52 A10:A18 A26:A34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Misc!$A$2:$A$3</xm:f>
          </x14:formula1>
          <xm:sqref>B1:B2</xm:sqref>
        </x14:dataValidation>
        <x14:dataValidation type="list" allowBlank="1" showInputMessage="1" showErrorMessage="1">
          <x14:formula1>
            <xm:f>Misc!$A$9:$A$13</xm:f>
          </x14:formula1>
          <xm:sqref>F42:F52 F10:F18 F26:F34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8"/>
  <sheetViews>
    <sheetView topLeftCell="A14" zoomScale="89" zoomScaleNormal="89" workbookViewId="0">
      <selection activeCell="E11" sqref="E11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COUNTA(A10:A18)+COUNTA(Table43410192531376467708291100109[Boat Name])+COUNTA(Table434711202632386568718392101110[Boat Name])</f>
        <v>15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 t="s">
        <v>179</v>
      </c>
      <c r="C5" s="7"/>
      <c r="D5" s="11" t="s">
        <v>88</v>
      </c>
      <c r="E5" s="23">
        <f>COUNTA(A10:A18)</f>
        <v>4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6.17</v>
      </c>
      <c r="C6" s="7"/>
      <c r="D6" s="11" t="s">
        <v>89</v>
      </c>
      <c r="E6" s="23">
        <f>E5-COUNTIF(F10:F18, "DNC")</f>
        <v>3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0.78125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108</v>
      </c>
      <c r="B10" s="26" t="str">
        <f>VLOOKUP(A10, Boats!A$1:F$144, 2, FALSE)</f>
        <v>Lintunen/Naysmith</v>
      </c>
      <c r="C10" s="26">
        <f>VLOOKUP(A10, Boats!A$1:F$144, 3, FALSE)</f>
        <v>67875</v>
      </c>
      <c r="D10" s="26">
        <f>VLOOKUP(A10, Boats!A$1:F$144, 5, FALSE)</f>
        <v>112</v>
      </c>
      <c r="E10" s="15">
        <v>0.82721064814814815</v>
      </c>
      <c r="F10" s="27"/>
      <c r="G10" s="28">
        <f t="shared" ref="G10:G18" si="0">IF(ISBLANK(E10), "", (E10-B$7) *24*60*60)</f>
        <v>3971</v>
      </c>
      <c r="H10" s="26">
        <f t="shared" ref="H10:H18" si="1">IF(ISBLANK(E10), "", ROUND(B$6*D10, 0))</f>
        <v>691</v>
      </c>
      <c r="I10" s="28">
        <f t="shared" ref="I10:I18" si="2">IF(ISBLANK(E10),"",G10-H10)</f>
        <v>3280</v>
      </c>
      <c r="J10" s="29">
        <f>IF(F10="DNF", $E$6+1, IF(F10="DNS", $E$6+1, IF(F10="DSQ", $E$6+1, IF(F10="DNC", $E$5+1, RANK(I10, I$10:I$18, 1)))))</f>
        <v>1</v>
      </c>
      <c r="K10" s="18"/>
    </row>
    <row r="11" spans="1:11" s="8" customFormat="1" ht="15.75" x14ac:dyDescent="0.25">
      <c r="A11" s="13" t="s">
        <v>39</v>
      </c>
      <c r="B11" s="26" t="str">
        <f>VLOOKUP(A11, Boats!A$1:F$144, 2, FALSE)</f>
        <v>Andy Kozieradzki</v>
      </c>
      <c r="C11" s="26">
        <f>VLOOKUP(A11, Boats!A$1:F$144, 3, FALSE)</f>
        <v>30578</v>
      </c>
      <c r="D11" s="26">
        <f>VLOOKUP(A11, Boats!A$1:F$144, 5, FALSE)</f>
        <v>133</v>
      </c>
      <c r="E11" s="15">
        <v>0.83156249999999998</v>
      </c>
      <c r="F11" s="27"/>
      <c r="G11" s="28">
        <f t="shared" si="0"/>
        <v>4346.9999999999982</v>
      </c>
      <c r="H11" s="26">
        <f t="shared" si="1"/>
        <v>821</v>
      </c>
      <c r="I11" s="28">
        <f t="shared" si="2"/>
        <v>3525.9999999999982</v>
      </c>
      <c r="J11" s="29">
        <f>IF(F11="DNF", $E$6+1, IF(F11="DNS", $E$6+1, IF(F11="DSQ", $E$6+1, IF(F11="DNC", $E$5+1, RANK(I11, I$10:I$18, 1)))))</f>
        <v>2</v>
      </c>
      <c r="K11" s="18"/>
    </row>
    <row r="12" spans="1:11" s="8" customFormat="1" ht="15.75" x14ac:dyDescent="0.25">
      <c r="A12" s="13" t="s">
        <v>98</v>
      </c>
      <c r="B12" s="14" t="s">
        <v>49</v>
      </c>
      <c r="C12" s="14" t="s">
        <v>181</v>
      </c>
      <c r="D12" s="26">
        <v>133</v>
      </c>
      <c r="E12" s="15">
        <v>0.84368055555555566</v>
      </c>
      <c r="F12" s="27"/>
      <c r="G12" s="28">
        <f t="shared" si="0"/>
        <v>5394.0000000000091</v>
      </c>
      <c r="H12" s="26">
        <f t="shared" si="1"/>
        <v>821</v>
      </c>
      <c r="I12" s="28">
        <f t="shared" si="2"/>
        <v>4573.0000000000091</v>
      </c>
      <c r="J12" s="33">
        <f>IF(F12="DNF", $E$6+1, IF(F12="DNS", $E$6+1, IF(F12="DSQ", $E$6+1, IF(F12="DNC", $E$5+1, RANK(I12, I$10:I$18, 1)))))</f>
        <v>3</v>
      </c>
      <c r="K12" s="18"/>
    </row>
    <row r="13" spans="1:11" s="8" customFormat="1" ht="15.75" x14ac:dyDescent="0.25">
      <c r="A13" s="13" t="s">
        <v>114</v>
      </c>
      <c r="B13" s="26" t="str">
        <f>VLOOKUP(A13, Boats!A$1:F$144, 2, FALSE)</f>
        <v>Scott Pillon</v>
      </c>
      <c r="C13" s="26">
        <f>VLOOKUP(A13, Boats!A$1:F$144, 3, FALSE)</f>
        <v>911</v>
      </c>
      <c r="D13" s="26">
        <f>VLOOKUP(A13, Boats!A$1:F$144, 5, FALSE)</f>
        <v>115</v>
      </c>
      <c r="E13" s="15"/>
      <c r="F13" s="27" t="s">
        <v>90</v>
      </c>
      <c r="G13" s="28" t="str">
        <f t="shared" si="0"/>
        <v/>
      </c>
      <c r="H13" s="26" t="str">
        <f t="shared" si="1"/>
        <v/>
      </c>
      <c r="I13" s="28" t="str">
        <f t="shared" si="2"/>
        <v/>
      </c>
      <c r="J13" s="29">
        <f>IF(F13="DNF", $E$6+1, IF(F13="DNS", $E$6+1, IF(F13="DSQ", $E$6+1, IF(F13="DNC", $E$5+1, RANK(I13, I$10:I$18, 1)))))</f>
        <v>5</v>
      </c>
      <c r="K13" s="18"/>
    </row>
    <row r="14" spans="1:11" ht="15.75" x14ac:dyDescent="0.25">
      <c r="A14" s="25"/>
      <c r="B14" s="26"/>
      <c r="C14" s="26"/>
      <c r="D14" s="26"/>
      <c r="E14" s="27"/>
      <c r="F14" s="49"/>
      <c r="G14" s="28" t="str">
        <f t="shared" si="0"/>
        <v/>
      </c>
      <c r="H14" s="26" t="str">
        <f t="shared" si="1"/>
        <v/>
      </c>
      <c r="I14" s="28" t="str">
        <f t="shared" si="2"/>
        <v/>
      </c>
      <c r="J14" s="33">
        <f>IF(F13="DNF", $E$6+1, IF(F13="DNS", $E$6+1, IF(F13="DSQ", $E$6+1, IF(F13="DNC", $E$5+1, RANK(I14, I$10:I$18, 1)))))</f>
        <v>5</v>
      </c>
      <c r="K14" s="20"/>
    </row>
    <row r="15" spans="1:11" ht="15.75" x14ac:dyDescent="0.25">
      <c r="A15" s="13"/>
      <c r="B15" s="26"/>
      <c r="C15" s="26"/>
      <c r="D15" s="26"/>
      <c r="E15" s="15"/>
      <c r="F15" s="15"/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29" t="e">
        <f>IF(#REF!="DNF", $E$6+1, IF(#REF!="DNS", $E$6+1, IF(#REF!="DSQ", $E$6+1, IF(#REF!="DNC", $E$5+1, RANK(I15, I$10:I$18, 1)))))</f>
        <v>#REF!</v>
      </c>
      <c r="K15" s="20"/>
    </row>
    <row r="16" spans="1:11" ht="15.75" x14ac:dyDescent="0.25">
      <c r="A16" s="13"/>
      <c r="B16" s="14"/>
      <c r="C16" s="14"/>
      <c r="D16" s="14"/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>IF(F16="DNF", $E$6+1, IF(F16="DNS", $E$6+1, IF(F16="DSQ", $E$6+1, IF(F16="DNC", $E$5+1, RANK(I16, I$10:I$18, 1)))))</f>
        <v>#VALUE!</v>
      </c>
      <c r="K16" s="20"/>
    </row>
    <row r="17" spans="1:11" ht="15.75" x14ac:dyDescent="0.25">
      <c r="A17" s="38"/>
      <c r="B17" s="14"/>
      <c r="C17" s="14"/>
      <c r="D17" s="14"/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>IF(F17="DNF", $E$6+1, IF(F17="DNS", $E$6+1, IF(F17="DSQ", $E$6+1, IF(F17="DNC", $E$5+1, RANK(I17, I$10:I$18, 1)))))</f>
        <v>#VALUE!</v>
      </c>
      <c r="K17" s="20"/>
    </row>
    <row r="18" spans="1:11" ht="15.75" x14ac:dyDescent="0.25">
      <c r="A18" s="13"/>
      <c r="B18" s="14"/>
      <c r="C18" s="14"/>
      <c r="D18" s="14"/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>IF(F18="DNF", $E$6+1, IF(F18="DNS", $E$6+1, IF(F18="DSQ", $E$6+1, IF(F18="DNC", $E$5+1, RANK(I18, I$10:I$18, 1)))))</f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9" t="s">
        <v>179</v>
      </c>
      <c r="C21" s="7"/>
      <c r="D21" s="11" t="s">
        <v>88</v>
      </c>
      <c r="E21" s="21">
        <f>COUNTA(A26:A32)</f>
        <v>4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>
        <v>6.17</v>
      </c>
      <c r="C22" s="7"/>
      <c r="D22" s="11" t="s">
        <v>89</v>
      </c>
      <c r="E22" s="21">
        <f>E21-COUNTIF(F26:F32, "DNC")</f>
        <v>4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>
        <v>0.78125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 t="s">
        <v>143</v>
      </c>
      <c r="B26" s="26" t="str">
        <f>VLOOKUP(A26, Boats!A$1:F$144, 2, FALSE)</f>
        <v>Andrea Hill</v>
      </c>
      <c r="C26" s="26">
        <f>VLOOKUP(A26, Boats!A$1:F$144, 3, FALSE)</f>
        <v>533</v>
      </c>
      <c r="D26" s="26">
        <f>VLOOKUP(A26, Boats!A$1:F$144, 5, FALSE)</f>
        <v>173</v>
      </c>
      <c r="E26" s="15">
        <v>0.84523148148148142</v>
      </c>
      <c r="F26" s="27"/>
      <c r="G26" s="28">
        <f t="shared" ref="G26:G32" si="3">IF(ISBLANK(E26), "", (E26-B$23) *24*60*60)</f>
        <v>5527.9999999999945</v>
      </c>
      <c r="H26" s="29">
        <f t="shared" ref="H26:H32" si="4">IF(ISBLANK(E26), "", ROUND(B$22*D26, 0))</f>
        <v>1067</v>
      </c>
      <c r="I26" s="28">
        <f t="shared" ref="I26:I32" si="5">IF(ISBLANK(E26),"",G26-H26)</f>
        <v>4460.9999999999945</v>
      </c>
      <c r="J26" s="29">
        <f t="shared" ref="J26:J32" si="6">IF(F26="DNF", $E$22+1, IF(F26="DNS", $E$22+1, IF(F26="DSQ", $E$22+1, IF(F26="DNC", $E$21+1, RANK(I26, I$26:I$32, 1)))))</f>
        <v>1</v>
      </c>
      <c r="K26" s="20"/>
    </row>
    <row r="27" spans="1:11" ht="15.75" x14ac:dyDescent="0.25">
      <c r="A27" s="13" t="s">
        <v>133</v>
      </c>
      <c r="B27" s="26" t="str">
        <f>VLOOKUP(A27, Boats!A$1:F$144, 2, FALSE)</f>
        <v>Jason Allson</v>
      </c>
      <c r="C27" s="26">
        <f>VLOOKUP(A27, Boats!A$1:F$144, 3, FALSE)</f>
        <v>370</v>
      </c>
      <c r="D27" s="26">
        <f>VLOOKUP(A27, Boats!A$1:F$144, 5, FALSE)</f>
        <v>163</v>
      </c>
      <c r="E27" s="15">
        <v>0.85031249999999992</v>
      </c>
      <c r="F27" s="27"/>
      <c r="G27" s="28">
        <f t="shared" si="3"/>
        <v>5966.9999999999927</v>
      </c>
      <c r="H27" s="29">
        <f t="shared" si="4"/>
        <v>1006</v>
      </c>
      <c r="I27" s="28">
        <f t="shared" si="5"/>
        <v>4960.9999999999927</v>
      </c>
      <c r="J27" s="29">
        <f t="shared" si="6"/>
        <v>2</v>
      </c>
      <c r="K27" s="20"/>
    </row>
    <row r="28" spans="1:11" ht="15.75" x14ac:dyDescent="0.25">
      <c r="A28" s="13" t="s">
        <v>64</v>
      </c>
      <c r="B28" s="26" t="str">
        <f>VLOOKUP(A28, Boats!A$1:F$144, 2, FALSE)</f>
        <v>John Amyot</v>
      </c>
      <c r="C28" s="26">
        <f>VLOOKUP(A28, Boats!A$1:F$144, 3, FALSE)</f>
        <v>50</v>
      </c>
      <c r="D28" s="26">
        <f>VLOOKUP(A28, Boats!A$1:F$144, 5, FALSE)</f>
        <v>205</v>
      </c>
      <c r="E28" s="15"/>
      <c r="F28" s="15"/>
      <c r="G28" s="28" t="str">
        <f t="shared" si="3"/>
        <v/>
      </c>
      <c r="H28" s="29" t="str">
        <f t="shared" si="4"/>
        <v/>
      </c>
      <c r="I28" s="28" t="str">
        <f t="shared" si="5"/>
        <v/>
      </c>
      <c r="J28" s="29" t="e">
        <f t="shared" si="6"/>
        <v>#VALUE!</v>
      </c>
      <c r="K28" s="20"/>
    </row>
    <row r="29" spans="1:11" ht="15.75" x14ac:dyDescent="0.25">
      <c r="A29" s="13" t="s">
        <v>91</v>
      </c>
      <c r="B29" s="26" t="str">
        <f>VLOOKUP(A29, Boats!A$1:F$144, 2, FALSE)</f>
        <v>Lothar Bauer</v>
      </c>
      <c r="C29" s="26">
        <f>VLOOKUP(A29, Boats!A$1:F$144, 3, FALSE)</f>
        <v>543</v>
      </c>
      <c r="D29" s="26">
        <f>VLOOKUP(A29, Boats!A$1:F$144, 5, FALSE)</f>
        <v>211</v>
      </c>
      <c r="E29" s="27"/>
      <c r="F29" s="15"/>
      <c r="G29" s="28" t="str">
        <f t="shared" si="3"/>
        <v/>
      </c>
      <c r="H29" s="29" t="str">
        <f t="shared" si="4"/>
        <v/>
      </c>
      <c r="I29" s="28" t="str">
        <f t="shared" si="5"/>
        <v/>
      </c>
      <c r="J29" s="29" t="e">
        <f t="shared" si="6"/>
        <v>#VALUE!</v>
      </c>
      <c r="K29" s="20"/>
    </row>
    <row r="30" spans="1:11" ht="15.75" x14ac:dyDescent="0.25">
      <c r="A30" s="13"/>
      <c r="B30" s="14" t="e">
        <f>VLOOKUP(A30, Boats!A$1:F$144, 2, FALSE)</f>
        <v>#N/A</v>
      </c>
      <c r="C30" s="14" t="e">
        <f>VLOOKUP(A30, Boats!A$1:F$144, 3, FALSE)</f>
        <v>#N/A</v>
      </c>
      <c r="D30" s="14" t="e">
        <f>VLOOKUP(A30, Boats!A$1:F$144, 5, FALSE)</f>
        <v>#N/A</v>
      </c>
      <c r="E30" s="15"/>
      <c r="F30" s="15"/>
      <c r="G30" s="16" t="str">
        <f t="shared" si="3"/>
        <v/>
      </c>
      <c r="H30" s="14" t="str">
        <f t="shared" si="4"/>
        <v/>
      </c>
      <c r="I30" s="16" t="str">
        <f t="shared" si="5"/>
        <v/>
      </c>
      <c r="J30" s="14" t="e">
        <f t="shared" si="6"/>
        <v>#VALUE!</v>
      </c>
      <c r="K30" s="20"/>
    </row>
    <row r="31" spans="1:11" ht="15.75" x14ac:dyDescent="0.25">
      <c r="A31" s="25"/>
      <c r="B31" s="26" t="e">
        <f>VLOOKUP(A31, Boats!A$1:F$144, 2, FALSE)</f>
        <v>#N/A</v>
      </c>
      <c r="C31" s="26" t="e">
        <f>VLOOKUP(A31, Boats!A$1:F$144, 3, FALSE)</f>
        <v>#N/A</v>
      </c>
      <c r="D31" s="26" t="e">
        <f>VLOOKUP(A31, Boats!A$1:F$144, 5, FALSE)</f>
        <v>#N/A</v>
      </c>
      <c r="E31" s="27"/>
      <c r="F31" s="27"/>
      <c r="G31" s="28" t="str">
        <f t="shared" si="3"/>
        <v/>
      </c>
      <c r="H31" s="29" t="str">
        <f t="shared" si="4"/>
        <v/>
      </c>
      <c r="I31" s="28" t="str">
        <f t="shared" si="5"/>
        <v/>
      </c>
      <c r="J31" s="29" t="e">
        <f t="shared" si="6"/>
        <v>#VALUE!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3"/>
        <v/>
      </c>
      <c r="H32" s="14" t="str">
        <f t="shared" si="4"/>
        <v/>
      </c>
      <c r="I32" s="16" t="str">
        <f t="shared" si="5"/>
        <v/>
      </c>
      <c r="J32" s="14" t="e">
        <f t="shared" si="6"/>
        <v>#VALUE!</v>
      </c>
      <c r="K32" s="20"/>
    </row>
    <row r="34" spans="1:11" ht="18.75" x14ac:dyDescent="0.3">
      <c r="A34" s="4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11"/>
      <c r="B35" s="9" t="s">
        <v>179</v>
      </c>
      <c r="C35" s="7"/>
      <c r="D35" s="11" t="s">
        <v>88</v>
      </c>
      <c r="E35" s="21">
        <f>COUNTA(A40:A48)</f>
        <v>7</v>
      </c>
      <c r="F35" s="7"/>
      <c r="G35" s="7"/>
      <c r="H35" s="7"/>
      <c r="I35" s="7"/>
      <c r="J35" s="7"/>
      <c r="K35" s="7"/>
    </row>
    <row r="36" spans="1:11" x14ac:dyDescent="0.25">
      <c r="A36" s="11" t="s">
        <v>10</v>
      </c>
      <c r="B36" s="50">
        <v>5.18</v>
      </c>
      <c r="C36" s="7"/>
      <c r="D36" s="11" t="s">
        <v>89</v>
      </c>
      <c r="E36" s="21">
        <f>E35-COUNTIF(F40:F48, "DNC")</f>
        <v>4</v>
      </c>
      <c r="F36" s="7"/>
      <c r="G36" s="7"/>
      <c r="H36" s="7"/>
      <c r="I36" s="7"/>
      <c r="J36" s="7"/>
      <c r="K36" s="7"/>
    </row>
    <row r="37" spans="1:11" x14ac:dyDescent="0.25">
      <c r="A37" s="11" t="s">
        <v>11</v>
      </c>
      <c r="B37" s="10">
        <v>0.78472222222222221</v>
      </c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11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s="8" customFormat="1" x14ac:dyDescent="0.25">
      <c r="A39" s="19" t="s">
        <v>0</v>
      </c>
      <c r="B39" s="18" t="s">
        <v>5</v>
      </c>
      <c r="C39" s="18" t="s">
        <v>3</v>
      </c>
      <c r="D39" s="18" t="s">
        <v>7</v>
      </c>
      <c r="E39" s="18" t="s">
        <v>12</v>
      </c>
      <c r="F39" s="18" t="s">
        <v>26</v>
      </c>
      <c r="G39" s="18" t="s">
        <v>28</v>
      </c>
      <c r="H39" s="18" t="s">
        <v>13</v>
      </c>
      <c r="I39" s="18" t="s">
        <v>30</v>
      </c>
      <c r="J39" s="18" t="s">
        <v>15</v>
      </c>
      <c r="K39" s="12" t="s">
        <v>16</v>
      </c>
    </row>
    <row r="40" spans="1:11" ht="15.75" x14ac:dyDescent="0.25">
      <c r="A40" s="13" t="s">
        <v>66</v>
      </c>
      <c r="B40" s="26" t="str">
        <f>VLOOKUP(A40, Boats!A$1:F$144, 2, FALSE)</f>
        <v>Mary Chesnik</v>
      </c>
      <c r="C40" s="26">
        <f>VLOOKUP(A40, Boats!A$1:F$144, 3, FALSE)</f>
        <v>15944</v>
      </c>
      <c r="D40" s="26">
        <f>VLOOKUP(A40, Boats!A$1:F$144, 5, FALSE)</f>
        <v>217</v>
      </c>
      <c r="E40" s="15">
        <v>0.84042824074074074</v>
      </c>
      <c r="F40" s="27"/>
      <c r="G40" s="28">
        <f t="shared" ref="G40:G48" si="7">IF(ISBLANK(E40), "", (E40-B$37) *24*60*60)</f>
        <v>4813.0000000000009</v>
      </c>
      <c r="H40" s="29">
        <f t="shared" ref="H40:H48" si="8">IF(ISBLANK(E40), "", ROUND(B$36*D40, 0))</f>
        <v>1124</v>
      </c>
      <c r="I40" s="28">
        <f t="shared" ref="I40:I48" si="9">IF(ISBLANK(E40),"",G40-H40)</f>
        <v>3689.0000000000009</v>
      </c>
      <c r="J40" s="31">
        <f t="shared" ref="J40:J48" si="10">IF(F40="DNF", $E$36+1, IF(F40="DNS", $E$36+1, IF(F40="DSQ", $E$36+1, IF(F40="DNC", $E$35+1, RANK(I40, I$40:I$48, 1)))))</f>
        <v>1</v>
      </c>
      <c r="K40" s="17"/>
    </row>
    <row r="41" spans="1:11" ht="15.75" x14ac:dyDescent="0.25">
      <c r="A41" s="13" t="s">
        <v>74</v>
      </c>
      <c r="B41" s="14" t="str">
        <f>VLOOKUP(A41, Boats!A$1:F$144, 2, FALSE)</f>
        <v>Chris Wysynski</v>
      </c>
      <c r="C41" s="14">
        <f>VLOOKUP(A41, Boats!A$1:F$144, 3, FALSE)</f>
        <v>68</v>
      </c>
      <c r="D41" s="14">
        <f>VLOOKUP(A41, Boats!A$1:F$144, 5, FALSE)</f>
        <v>229</v>
      </c>
      <c r="E41" s="15">
        <v>0.84638888888888886</v>
      </c>
      <c r="F41" s="15"/>
      <c r="G41" s="16">
        <f t="shared" si="7"/>
        <v>5327.9999999999982</v>
      </c>
      <c r="H41" s="14">
        <f t="shared" si="8"/>
        <v>1186</v>
      </c>
      <c r="I41" s="16">
        <f t="shared" si="9"/>
        <v>4141.9999999999982</v>
      </c>
      <c r="J41" s="24">
        <f t="shared" si="10"/>
        <v>2</v>
      </c>
      <c r="K41" s="17"/>
    </row>
    <row r="42" spans="1:11" ht="15.75" x14ac:dyDescent="0.25">
      <c r="A42" s="13" t="s">
        <v>124</v>
      </c>
      <c r="B42" s="26" t="str">
        <f>VLOOKUP(A42, Boats!A$1:F$144, 2, FALSE)</f>
        <v>Walter Argent</v>
      </c>
      <c r="C42" s="26">
        <f>VLOOKUP(A42, Boats!A$1:F$144, 3, FALSE)</f>
        <v>15901</v>
      </c>
      <c r="D42" s="26">
        <f>VLOOKUP(A42, Boats!A$1:F$144, 5, FALSE)</f>
        <v>229</v>
      </c>
      <c r="E42" s="15">
        <v>0.85199074074074066</v>
      </c>
      <c r="F42" s="27"/>
      <c r="G42" s="28">
        <f t="shared" si="7"/>
        <v>5811.9999999999936</v>
      </c>
      <c r="H42" s="29">
        <f t="shared" si="8"/>
        <v>1186</v>
      </c>
      <c r="I42" s="28">
        <f t="shared" si="9"/>
        <v>4625.9999999999936</v>
      </c>
      <c r="J42" s="31">
        <f t="shared" si="10"/>
        <v>3</v>
      </c>
      <c r="K42" s="20"/>
    </row>
    <row r="43" spans="1:11" ht="15.75" x14ac:dyDescent="0.25">
      <c r="A43" s="38" t="s">
        <v>80</v>
      </c>
      <c r="B43" s="34" t="str">
        <f>VLOOKUP(A43, Boats!A$1:F$144, 2, FALSE)</f>
        <v>Bernard Wolter</v>
      </c>
      <c r="C43" s="34">
        <f>VLOOKUP(A43, Boats!A$1:F$144, 3, FALSE)</f>
        <v>99</v>
      </c>
      <c r="D43" s="34">
        <f>VLOOKUP(A43, Boats!A$1:F$144, 5, FALSE)</f>
        <v>237</v>
      </c>
      <c r="E43" s="36">
        <v>0.85515046296296304</v>
      </c>
      <c r="F43" s="36"/>
      <c r="G43" s="37">
        <f t="shared" si="7"/>
        <v>6085.0000000000082</v>
      </c>
      <c r="H43" s="35">
        <f t="shared" si="8"/>
        <v>1228</v>
      </c>
      <c r="I43" s="37">
        <f t="shared" si="9"/>
        <v>4857.0000000000082</v>
      </c>
      <c r="J43" s="42">
        <f t="shared" si="10"/>
        <v>4</v>
      </c>
      <c r="K43" s="20"/>
    </row>
    <row r="44" spans="1:11" ht="15.75" x14ac:dyDescent="0.25">
      <c r="A44" s="13" t="s">
        <v>95</v>
      </c>
      <c r="B44" s="14" t="str">
        <f>VLOOKUP(A44, Boats!A$1:F$144, 2, FALSE)</f>
        <v>Zane Handysides</v>
      </c>
      <c r="C44" s="14">
        <f>VLOOKUP(A44, Boats!A$1:F$144, 3, FALSE)</f>
        <v>5988</v>
      </c>
      <c r="D44" s="14">
        <f>VLOOKUP(A44, Boats!A$1:F$144, 5, FALSE)</f>
        <v>229</v>
      </c>
      <c r="E44" s="15"/>
      <c r="F44" s="15" t="s">
        <v>90</v>
      </c>
      <c r="G44" s="16" t="str">
        <f t="shared" si="7"/>
        <v/>
      </c>
      <c r="H44" s="14" t="str">
        <f t="shared" si="8"/>
        <v/>
      </c>
      <c r="I44" s="16" t="str">
        <f t="shared" si="9"/>
        <v/>
      </c>
      <c r="J44" s="32">
        <f t="shared" si="10"/>
        <v>8</v>
      </c>
      <c r="K44" s="20"/>
    </row>
    <row r="45" spans="1:11" ht="15.75" x14ac:dyDescent="0.25">
      <c r="A45" s="13" t="s">
        <v>173</v>
      </c>
      <c r="B45" s="14" t="str">
        <f>VLOOKUP(A45, Boats!A$1:F$144, 2, FALSE)</f>
        <v>Brenda Morgan</v>
      </c>
      <c r="C45" s="14">
        <f>VLOOKUP(A45, Boats!A$1:F$144, 3, FALSE)</f>
        <v>956</v>
      </c>
      <c r="D45" s="14">
        <f>VLOOKUP(A45, Boats!A$1:F$144, 5, FALSE)</f>
        <v>233</v>
      </c>
      <c r="E45" s="15"/>
      <c r="F45" s="15" t="s">
        <v>90</v>
      </c>
      <c r="G45" s="16" t="str">
        <f t="shared" si="7"/>
        <v/>
      </c>
      <c r="H45" s="14" t="str">
        <f t="shared" si="8"/>
        <v/>
      </c>
      <c r="I45" s="16" t="str">
        <f t="shared" si="9"/>
        <v/>
      </c>
      <c r="J45" s="32">
        <f t="shared" si="10"/>
        <v>8</v>
      </c>
      <c r="K45" s="20"/>
    </row>
    <row r="46" spans="1:11" ht="15.75" x14ac:dyDescent="0.25">
      <c r="A46" s="13" t="s">
        <v>117</v>
      </c>
      <c r="B46" s="14" t="str">
        <f>VLOOKUP(A46, Boats!A$1:F$144, 2, FALSE)</f>
        <v>MJ Hutchinson</v>
      </c>
      <c r="C46" s="14">
        <f>VLOOKUP(A46, Boats!A$1:F$144, 3, FALSE)</f>
        <v>178</v>
      </c>
      <c r="D46" s="14">
        <f>VLOOKUP(A46, Boats!A$1:F$144, 5, FALSE)</f>
        <v>246</v>
      </c>
      <c r="E46" s="15"/>
      <c r="F46" s="15" t="s">
        <v>90</v>
      </c>
      <c r="G46" s="16" t="str">
        <f t="shared" si="7"/>
        <v/>
      </c>
      <c r="H46" s="14" t="str">
        <f t="shared" si="8"/>
        <v/>
      </c>
      <c r="I46" s="16" t="str">
        <f t="shared" si="9"/>
        <v/>
      </c>
      <c r="J46" s="24">
        <f t="shared" si="10"/>
        <v>8</v>
      </c>
      <c r="K46" s="20"/>
    </row>
    <row r="47" spans="1:11" ht="15.75" x14ac:dyDescent="0.25">
      <c r="A47" s="13"/>
      <c r="B47" s="14" t="e">
        <f>VLOOKUP(A47, Boats!A$1:F$144, 2, FALSE)</f>
        <v>#N/A</v>
      </c>
      <c r="C47" s="14" t="e">
        <f>VLOOKUP(A47, Boats!A$1:F$144, 3, FALSE)</f>
        <v>#N/A</v>
      </c>
      <c r="D47" s="14" t="e">
        <f>VLOOKUP(A47, Boats!A$1:F$144, 5, FALSE)</f>
        <v>#N/A</v>
      </c>
      <c r="E47" s="15"/>
      <c r="F47" s="15"/>
      <c r="G47" s="16" t="str">
        <f t="shared" si="7"/>
        <v/>
      </c>
      <c r="H47" s="14" t="str">
        <f t="shared" si="8"/>
        <v/>
      </c>
      <c r="I47" s="16" t="str">
        <f t="shared" si="9"/>
        <v/>
      </c>
      <c r="J47" s="24" t="e">
        <f t="shared" si="10"/>
        <v>#VALUE!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 t="shared" si="7"/>
        <v/>
      </c>
      <c r="H48" s="14" t="str">
        <f t="shared" si="8"/>
        <v/>
      </c>
      <c r="I48" s="16" t="str">
        <f t="shared" si="9"/>
        <v/>
      </c>
      <c r="J48" s="24" t="e">
        <f t="shared" si="10"/>
        <v>#VALUE!</v>
      </c>
      <c r="K48" s="20"/>
    </row>
  </sheetData>
  <sheetProtection insertRows="0" deleteRows="0"/>
  <conditionalFormatting sqref="F10:J13 A29:J32 A26:D28 F26:J28 A40:D44 F40:J44 A16:J18 A10:D13 A45:J48">
    <cfRule type="expression" dxfId="799" priority="45">
      <formula>NOT(ISBLANK($F10))</formula>
    </cfRule>
    <cfRule type="expression" dxfId="798" priority="46">
      <formula>$J10=3</formula>
    </cfRule>
    <cfRule type="expression" dxfId="797" priority="47">
      <formula>$J10=2</formula>
    </cfRule>
    <cfRule type="expression" dxfId="796" priority="48">
      <formula>$J10=1</formula>
    </cfRule>
  </conditionalFormatting>
  <conditionalFormatting sqref="E11">
    <cfRule type="expression" dxfId="795" priority="41">
      <formula>NOT(ISBLANK($F11))</formula>
    </cfRule>
    <cfRule type="expression" dxfId="794" priority="42">
      <formula>$J11=3</formula>
    </cfRule>
    <cfRule type="expression" dxfId="793" priority="43">
      <formula>$J11=2</formula>
    </cfRule>
    <cfRule type="expression" dxfId="792" priority="44">
      <formula>$J11=1</formula>
    </cfRule>
  </conditionalFormatting>
  <conditionalFormatting sqref="E10">
    <cfRule type="expression" dxfId="791" priority="37">
      <formula>NOT(ISBLANK($F10))</formula>
    </cfRule>
    <cfRule type="expression" dxfId="790" priority="38">
      <formula>$J10=3</formula>
    </cfRule>
    <cfRule type="expression" dxfId="789" priority="39">
      <formula>$J10=2</formula>
    </cfRule>
    <cfRule type="expression" dxfId="788" priority="40">
      <formula>$J10=1</formula>
    </cfRule>
  </conditionalFormatting>
  <conditionalFormatting sqref="E12">
    <cfRule type="expression" dxfId="787" priority="33">
      <formula>NOT(ISBLANK($F12))</formula>
    </cfRule>
    <cfRule type="expression" dxfId="786" priority="34">
      <formula>$J12=3</formula>
    </cfRule>
    <cfRule type="expression" dxfId="785" priority="35">
      <formula>$J12=2</formula>
    </cfRule>
    <cfRule type="expression" dxfId="784" priority="36">
      <formula>$J12=1</formula>
    </cfRule>
  </conditionalFormatting>
  <conditionalFormatting sqref="E13">
    <cfRule type="expression" dxfId="783" priority="29">
      <formula>NOT(ISBLANK($F13))</formula>
    </cfRule>
    <cfRule type="expression" dxfId="782" priority="30">
      <formula>$J13=3</formula>
    </cfRule>
    <cfRule type="expression" dxfId="781" priority="31">
      <formula>$J13=2</formula>
    </cfRule>
    <cfRule type="expression" dxfId="780" priority="32">
      <formula>$J13=1</formula>
    </cfRule>
  </conditionalFormatting>
  <conditionalFormatting sqref="E26:E27">
    <cfRule type="expression" dxfId="779" priority="25">
      <formula>NOT(ISBLANK($F26))</formula>
    </cfRule>
    <cfRule type="expression" dxfId="778" priority="26">
      <formula>$J26=3</formula>
    </cfRule>
    <cfRule type="expression" dxfId="777" priority="27">
      <formula>$J26=2</formula>
    </cfRule>
    <cfRule type="expression" dxfId="776" priority="28">
      <formula>$J26=1</formula>
    </cfRule>
  </conditionalFormatting>
  <conditionalFormatting sqref="E28">
    <cfRule type="expression" dxfId="775" priority="21">
      <formula>NOT(ISBLANK($F28))</formula>
    </cfRule>
    <cfRule type="expression" dxfId="774" priority="22">
      <formula>$J28=3</formula>
    </cfRule>
    <cfRule type="expression" dxfId="773" priority="23">
      <formula>$J28=2</formula>
    </cfRule>
    <cfRule type="expression" dxfId="772" priority="24">
      <formula>$J28=1</formula>
    </cfRule>
  </conditionalFormatting>
  <conditionalFormatting sqref="E43">
    <cfRule type="expression" dxfId="771" priority="17">
      <formula>NOT(ISBLANK($F43))</formula>
    </cfRule>
    <cfRule type="expression" dxfId="770" priority="18">
      <formula>$J43=3</formula>
    </cfRule>
    <cfRule type="expression" dxfId="769" priority="19">
      <formula>$J43=2</formula>
    </cfRule>
    <cfRule type="expression" dxfId="768" priority="20">
      <formula>$J43=1</formula>
    </cfRule>
  </conditionalFormatting>
  <conditionalFormatting sqref="E41">
    <cfRule type="expression" dxfId="767" priority="13">
      <formula>NOT(ISBLANK($F41))</formula>
    </cfRule>
    <cfRule type="expression" dxfId="766" priority="14">
      <formula>$J41=3</formula>
    </cfRule>
    <cfRule type="expression" dxfId="765" priority="15">
      <formula>$J41=2</formula>
    </cfRule>
    <cfRule type="expression" dxfId="764" priority="16">
      <formula>$J41=1</formula>
    </cfRule>
  </conditionalFormatting>
  <conditionalFormatting sqref="E40">
    <cfRule type="expression" dxfId="763" priority="9">
      <formula>NOT(ISBLANK($F40))</formula>
    </cfRule>
    <cfRule type="expression" dxfId="762" priority="10">
      <formula>$J40=3</formula>
    </cfRule>
    <cfRule type="expression" dxfId="761" priority="11">
      <formula>$J40=2</formula>
    </cfRule>
    <cfRule type="expression" dxfId="760" priority="12">
      <formula>$J40=1</formula>
    </cfRule>
  </conditionalFormatting>
  <conditionalFormatting sqref="E42">
    <cfRule type="expression" dxfId="759" priority="5">
      <formula>NOT(ISBLANK($F42))</formula>
    </cfRule>
    <cfRule type="expression" dxfId="758" priority="6">
      <formula>$J42=3</formula>
    </cfRule>
    <cfRule type="expression" dxfId="757" priority="7">
      <formula>$J42=2</formula>
    </cfRule>
    <cfRule type="expression" dxfId="756" priority="8">
      <formula>$J42=1</formula>
    </cfRule>
  </conditionalFormatting>
  <conditionalFormatting sqref="E44">
    <cfRule type="expression" dxfId="755" priority="1">
      <formula>NOT(ISBLANK($F44))</formula>
    </cfRule>
    <cfRule type="expression" dxfId="754" priority="2">
      <formula>$J44=3</formula>
    </cfRule>
    <cfRule type="expression" dxfId="753" priority="3">
      <formula>$J44=2</formula>
    </cfRule>
    <cfRule type="expression" dxfId="752" priority="4">
      <formula>$J44=1</formula>
    </cfRule>
  </conditionalFormatting>
  <conditionalFormatting sqref="F14">
    <cfRule type="expression" dxfId="751" priority="49">
      <formula>NOT(ISBLANK($F14))</formula>
    </cfRule>
    <cfRule type="expression" dxfId="750" priority="50">
      <formula>$J15=3</formula>
    </cfRule>
    <cfRule type="expression" dxfId="749" priority="51">
      <formula>$J15=2</formula>
    </cfRule>
    <cfRule type="expression" dxfId="748" priority="52">
      <formula>$J15=1</formula>
    </cfRule>
  </conditionalFormatting>
  <conditionalFormatting sqref="A15:E15 F14 G15:J15">
    <cfRule type="expression" dxfId="747" priority="53">
      <formula>NOT(ISBLANK($F13))</formula>
    </cfRule>
    <cfRule type="expression" dxfId="746" priority="54">
      <formula>$J14=3</formula>
    </cfRule>
    <cfRule type="expression" dxfId="745" priority="55">
      <formula>$J14=2</formula>
    </cfRule>
    <cfRule type="expression" dxfId="744" priority="56">
      <formula>$J14=1</formula>
    </cfRule>
  </conditionalFormatting>
  <conditionalFormatting sqref="G14:J14 A14:E14">
    <cfRule type="expression" dxfId="743" priority="57">
      <formula>NOT(ISBLANK(#REF!))</formula>
    </cfRule>
    <cfRule type="expression" dxfId="742" priority="58">
      <formula>$J14=3</formula>
    </cfRule>
    <cfRule type="expression" dxfId="741" priority="59">
      <formula>$J14=2</formula>
    </cfRule>
    <cfRule type="expression" dxfId="740" priority="60">
      <formula>$J14=1</formula>
    </cfRule>
  </conditionalFormatting>
  <dataValidations count="1">
    <dataValidation type="list" allowBlank="1" showInputMessage="1" showErrorMessage="1" sqref="A10:A18 A26:A32 A40:A48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F10:F14 F16:F18 F26:F32 F40:F48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2"/>
  <sheetViews>
    <sheetView topLeftCell="A4" zoomScale="89" zoomScaleNormal="89" workbookViewId="0">
      <selection activeCell="F11" sqref="F11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COUNTA(A10:A13)+COUNTA(Table43410192531376467708291100109112[Boat Name])+COUNTA(Table434711202632386568718392101110113[Boat Name])</f>
        <v>14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>
        <v>43199</v>
      </c>
      <c r="C5" s="7"/>
      <c r="D5" s="11" t="s">
        <v>88</v>
      </c>
      <c r="E5" s="23">
        <f>COUNTA(A10:A13)</f>
        <v>4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4.59</v>
      </c>
      <c r="C6" s="7"/>
      <c r="D6" s="11" t="s">
        <v>89</v>
      </c>
      <c r="E6" s="23">
        <v>3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0.77777777777777779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108</v>
      </c>
      <c r="B10" s="26" t="str">
        <f>VLOOKUP(A10, Boats!A$1:F$144, 2, FALSE)</f>
        <v>Lintunen/Naysmith</v>
      </c>
      <c r="C10" s="26">
        <f>VLOOKUP(A10, Boats!A$1:F$144, 3, FALSE)</f>
        <v>67875</v>
      </c>
      <c r="D10" s="26">
        <f>VLOOKUP(A10, Boats!A$1:F$144, 5, FALSE)</f>
        <v>112</v>
      </c>
      <c r="E10" s="15">
        <v>0.82998842592592592</v>
      </c>
      <c r="F10" s="27"/>
      <c r="G10" s="28">
        <f>IF(ISBLANK(E10), "", (E10-B$7) *24*60*60)</f>
        <v>4510.9999999999982</v>
      </c>
      <c r="H10" s="26">
        <f>IF(ISBLANK(E10), "", ROUND(B$6*D10, 0))</f>
        <v>514</v>
      </c>
      <c r="I10" s="28">
        <f>IF(ISBLANK(E10),"",G10-H10)</f>
        <v>3996.9999999999982</v>
      </c>
      <c r="J10" s="29" t="e">
        <f>IF(F10="DNF", $E$6+1, IF(F10="DNS", $E$6+1, IF(F10="DSQ", $E$6+1, IF(F10="DNC", $E$5+1, RANK(I10, I$10:I$13, 1)))))</f>
        <v>#VALUE!</v>
      </c>
      <c r="K10" s="18"/>
    </row>
    <row r="11" spans="1:11" s="8" customFormat="1" ht="15.75" x14ac:dyDescent="0.25">
      <c r="A11" s="13" t="s">
        <v>114</v>
      </c>
      <c r="B11" s="26" t="str">
        <f>VLOOKUP(A11, Boats!A$1:F$144, 2, FALSE)</f>
        <v>Scott Pillon</v>
      </c>
      <c r="C11" s="26">
        <f>VLOOKUP(A11, Boats!A$1:F$144, 3, FALSE)</f>
        <v>911</v>
      </c>
      <c r="D11" s="26">
        <f>VLOOKUP(A11, Boats!A$1:F$144, 5, FALSE)</f>
        <v>115</v>
      </c>
      <c r="E11" s="15">
        <v>0.83466435185185184</v>
      </c>
      <c r="F11" s="15" t="s">
        <v>20</v>
      </c>
      <c r="G11" s="28">
        <f>IF(ISBLANK(E11), "", (E11-B$7) *24*60*60)</f>
        <v>4914.9999999999982</v>
      </c>
      <c r="H11" s="26">
        <f>IF(ISBLANK(E11), "", ROUND(B$6*D11, 0))</f>
        <v>528</v>
      </c>
      <c r="I11" s="28">
        <f>IF(ISBLANK(E11),"",G11-H11)</f>
        <v>4386.9999999999982</v>
      </c>
      <c r="J11" s="29">
        <f>IF(F11="DNF", $E$6+1, IF(F11="DNS", $E$6+1, IF(F11="DSQ", $E$6+1, IF(F11="DNC", $E$5+1, RANK(I11, I$10:I$13, 1)))))</f>
        <v>4</v>
      </c>
      <c r="K11" s="18"/>
    </row>
    <row r="12" spans="1:11" s="8" customFormat="1" ht="15.75" x14ac:dyDescent="0.25">
      <c r="A12" s="13" t="s">
        <v>39</v>
      </c>
      <c r="B12" s="26" t="str">
        <f>VLOOKUP(A12, Boats!A$1:F$144, 2, FALSE)</f>
        <v>Andy Kozieradzki</v>
      </c>
      <c r="C12" s="26">
        <f>VLOOKUP(A12, Boats!A$1:F$144, 3, FALSE)</f>
        <v>30578</v>
      </c>
      <c r="D12" s="26">
        <f>VLOOKUP(A12, Boats!A$1:F$144, 5, FALSE)</f>
        <v>133</v>
      </c>
      <c r="E12" s="15">
        <v>0.84081018518518524</v>
      </c>
      <c r="F12" s="27"/>
      <c r="G12" s="28">
        <f>IF(ISBLANK(E12), "", (E12-B$7) *24*60*60)</f>
        <v>5446.0000000000045</v>
      </c>
      <c r="H12" s="26">
        <f>IF(ISBLANK(E12), "", ROUND(B$6*D12, 0))</f>
        <v>610</v>
      </c>
      <c r="I12" s="28">
        <f>IF(ISBLANK(E12),"",G12-H12)</f>
        <v>4836.0000000000045</v>
      </c>
      <c r="J12" s="29" t="e">
        <f>IF(F12="DNF", $E$6+1, IF(F12="DNS", $E$6+1, IF(F12="DSQ", $E$6+1, IF(F12="DNC", $E$5+1, RANK(I12, I$10:I$13, 1)))))</f>
        <v>#VALUE!</v>
      </c>
      <c r="K12" s="18"/>
    </row>
    <row r="13" spans="1:11" s="8" customFormat="1" ht="15.75" x14ac:dyDescent="0.25">
      <c r="A13" s="13" t="s">
        <v>98</v>
      </c>
      <c r="B13" s="14" t="s">
        <v>49</v>
      </c>
      <c r="C13" s="14" t="s">
        <v>181</v>
      </c>
      <c r="D13" s="26">
        <v>133</v>
      </c>
      <c r="E13" s="15" t="s">
        <v>162</v>
      </c>
      <c r="F13" s="27" t="s">
        <v>90</v>
      </c>
      <c r="G13" s="28" t="e">
        <f>IF(ISBLANK(E13), "", (E13-B$7) *24*60*60)</f>
        <v>#VALUE!</v>
      </c>
      <c r="H13" s="26">
        <f>IF(ISBLANK(E13), "", ROUND(B$6*D13, 0))</f>
        <v>610</v>
      </c>
      <c r="I13" s="28" t="e">
        <f>IF(ISBLANK(E13),"",G13-H13)</f>
        <v>#VALUE!</v>
      </c>
      <c r="J13" s="33">
        <f>IF(F13="DNF", $E$6+1, IF(F13="DNS", $E$6+1, IF(F13="DSQ", $E$6+1, IF(F13="DNC", $E$5+1, RANK(I13, I$10:I$13, 1)))))</f>
        <v>5</v>
      </c>
      <c r="K13" s="18"/>
    </row>
    <row r="15" spans="1:11" ht="18.75" x14ac:dyDescent="0.3">
      <c r="A15" s="4" t="s">
        <v>18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25">
      <c r="A16" s="11" t="s">
        <v>14</v>
      </c>
      <c r="B16" s="9">
        <v>43199</v>
      </c>
      <c r="C16" s="7"/>
      <c r="D16" s="11" t="s">
        <v>88</v>
      </c>
      <c r="E16" s="21">
        <f>COUNTA(A21:A26)</f>
        <v>3</v>
      </c>
      <c r="F16" s="7"/>
      <c r="G16" s="7"/>
      <c r="H16" s="7"/>
      <c r="I16" s="7"/>
      <c r="J16" s="7"/>
      <c r="K16" s="7"/>
    </row>
    <row r="17" spans="1:11" x14ac:dyDescent="0.25">
      <c r="A17" s="11" t="s">
        <v>10</v>
      </c>
      <c r="B17" s="6">
        <v>4.59</v>
      </c>
      <c r="C17" s="7"/>
      <c r="D17" s="11" t="s">
        <v>89</v>
      </c>
      <c r="E17" s="21">
        <f>E16-COUNTIF(F21:F26, "DNC")</f>
        <v>3</v>
      </c>
      <c r="F17" s="7"/>
      <c r="G17" s="7"/>
      <c r="H17" s="7"/>
      <c r="I17" s="7"/>
      <c r="J17" s="7"/>
      <c r="K17" s="7"/>
    </row>
    <row r="18" spans="1:11" x14ac:dyDescent="0.25">
      <c r="A18" s="11" t="s">
        <v>11</v>
      </c>
      <c r="B18" s="10">
        <v>0.78125</v>
      </c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11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s="8" customFormat="1" x14ac:dyDescent="0.25">
      <c r="A20" s="19" t="s">
        <v>0</v>
      </c>
      <c r="B20" s="18" t="s">
        <v>5</v>
      </c>
      <c r="C20" s="18" t="s">
        <v>3</v>
      </c>
      <c r="D20" s="18" t="s">
        <v>7</v>
      </c>
      <c r="E20" s="18" t="s">
        <v>12</v>
      </c>
      <c r="F20" s="18" t="s">
        <v>26</v>
      </c>
      <c r="G20" s="18" t="s">
        <v>28</v>
      </c>
      <c r="H20" s="18" t="s">
        <v>13</v>
      </c>
      <c r="I20" s="18" t="s">
        <v>30</v>
      </c>
      <c r="J20" s="18" t="s">
        <v>15</v>
      </c>
      <c r="K20" s="12" t="s">
        <v>16</v>
      </c>
    </row>
    <row r="21" spans="1:11" ht="15.75" x14ac:dyDescent="0.25">
      <c r="A21" s="13" t="s">
        <v>133</v>
      </c>
      <c r="B21" s="26" t="str">
        <f>VLOOKUP(A21, Boats!A$1:F$144, 2, FALSE)</f>
        <v>Jason Allson</v>
      </c>
      <c r="C21" s="26">
        <f>VLOOKUP(A21, Boats!A$1:F$144, 3, FALSE)</f>
        <v>370</v>
      </c>
      <c r="D21" s="26">
        <f>VLOOKUP(A21, Boats!A$1:F$144, 5, FALSE)</f>
        <v>163</v>
      </c>
      <c r="E21" s="15">
        <v>0.85732638888888879</v>
      </c>
      <c r="F21" s="27"/>
      <c r="G21" s="28">
        <f t="shared" ref="G21:G26" si="0">IF(ISBLANK(E21), "", (E21-B$18) *24*60*60)</f>
        <v>6572.9999999999909</v>
      </c>
      <c r="H21" s="29">
        <f t="shared" ref="H21:H26" si="1">IF(ISBLANK(E21), "", ROUND(B$17*D21, 0))</f>
        <v>748</v>
      </c>
      <c r="I21" s="28">
        <f t="shared" ref="I21:I26" si="2">IF(ISBLANK(E21),"",G21-H21)</f>
        <v>5824.9999999999909</v>
      </c>
      <c r="J21" s="29">
        <f t="shared" ref="J21:J26" si="3">IF(F21="DNF", $E$17+1, IF(F21="DNS", $E$17+1, IF(F21="DSQ", $E$17+1, IF(F21="DNC", $E$16+1, RANK(I21, I$21:I$26, 1)))))</f>
        <v>1</v>
      </c>
      <c r="K21" s="20"/>
    </row>
    <row r="22" spans="1:11" ht="15.75" x14ac:dyDescent="0.25">
      <c r="A22" s="13" t="s">
        <v>143</v>
      </c>
      <c r="B22" s="26" t="str">
        <f>VLOOKUP(A22, Boats!A$1:F$144, 2, FALSE)</f>
        <v>Andrea Hill</v>
      </c>
      <c r="C22" s="26">
        <f>VLOOKUP(A22, Boats!A$1:F$144, 3, FALSE)</f>
        <v>533</v>
      </c>
      <c r="D22" s="26">
        <f>VLOOKUP(A22, Boats!A$1:F$144, 5, FALSE)</f>
        <v>173</v>
      </c>
      <c r="E22" s="15">
        <v>0.86537037037037035</v>
      </c>
      <c r="F22" s="27"/>
      <c r="G22" s="28">
        <f t="shared" si="0"/>
        <v>7267.9999999999982</v>
      </c>
      <c r="H22" s="29">
        <f t="shared" si="1"/>
        <v>794</v>
      </c>
      <c r="I22" s="28">
        <f t="shared" si="2"/>
        <v>6473.9999999999982</v>
      </c>
      <c r="J22" s="29">
        <f t="shared" si="3"/>
        <v>2</v>
      </c>
      <c r="K22" s="20"/>
    </row>
    <row r="23" spans="1:11" ht="15.75" x14ac:dyDescent="0.25">
      <c r="A23" s="13" t="s">
        <v>91</v>
      </c>
      <c r="B23" s="26" t="str">
        <f>VLOOKUP(A23, Boats!A$1:F$144, 2, FALSE)</f>
        <v>Lothar Bauer</v>
      </c>
      <c r="C23" s="26">
        <f>VLOOKUP(A23, Boats!A$1:F$144, 3, FALSE)</f>
        <v>543</v>
      </c>
      <c r="D23" s="26">
        <f>VLOOKUP(A23, Boats!A$1:F$144, 5, FALSE)</f>
        <v>211</v>
      </c>
      <c r="E23" s="27"/>
      <c r="F23" s="15"/>
      <c r="G23" s="28" t="str">
        <f t="shared" si="0"/>
        <v/>
      </c>
      <c r="H23" s="29" t="str">
        <f t="shared" si="1"/>
        <v/>
      </c>
      <c r="I23" s="28" t="str">
        <f t="shared" si="2"/>
        <v/>
      </c>
      <c r="J23" s="29" t="e">
        <f t="shared" si="3"/>
        <v>#VALUE!</v>
      </c>
      <c r="K23" s="20"/>
    </row>
    <row r="24" spans="1:11" ht="15.75" x14ac:dyDescent="0.25">
      <c r="A24" s="13"/>
      <c r="B24" s="14" t="e">
        <f>VLOOKUP(A24, Boats!A$1:F$144, 2, FALSE)</f>
        <v>#N/A</v>
      </c>
      <c r="C24" s="14" t="e">
        <f>VLOOKUP(A24, Boats!A$1:F$144, 3, FALSE)</f>
        <v>#N/A</v>
      </c>
      <c r="D24" s="14" t="e">
        <f>VLOOKUP(A24, Boats!A$1:F$144, 5, FALSE)</f>
        <v>#N/A</v>
      </c>
      <c r="E24" s="15"/>
      <c r="F24" s="15"/>
      <c r="G24" s="16" t="str">
        <f t="shared" si="0"/>
        <v/>
      </c>
      <c r="H24" s="14" t="str">
        <f t="shared" si="1"/>
        <v/>
      </c>
      <c r="I24" s="16" t="str">
        <f t="shared" si="2"/>
        <v/>
      </c>
      <c r="J24" s="14" t="e">
        <f t="shared" si="3"/>
        <v>#VALUE!</v>
      </c>
      <c r="K24" s="20"/>
    </row>
    <row r="25" spans="1:11" ht="15.75" x14ac:dyDescent="0.25">
      <c r="A25" s="25"/>
      <c r="B25" s="26" t="e">
        <f>VLOOKUP(A25, Boats!A$1:F$144, 2, FALSE)</f>
        <v>#N/A</v>
      </c>
      <c r="C25" s="26" t="e">
        <f>VLOOKUP(A25, Boats!A$1:F$144, 3, FALSE)</f>
        <v>#N/A</v>
      </c>
      <c r="D25" s="26" t="e">
        <f>VLOOKUP(A25, Boats!A$1:F$144, 5, FALSE)</f>
        <v>#N/A</v>
      </c>
      <c r="E25" s="27"/>
      <c r="F25" s="27"/>
      <c r="G25" s="28" t="str">
        <f t="shared" si="0"/>
        <v/>
      </c>
      <c r="H25" s="29" t="str">
        <f t="shared" si="1"/>
        <v/>
      </c>
      <c r="I25" s="28" t="str">
        <f t="shared" si="2"/>
        <v/>
      </c>
      <c r="J25" s="29" t="e">
        <f t="shared" si="3"/>
        <v>#VALUE!</v>
      </c>
      <c r="K25" s="20"/>
    </row>
    <row r="26" spans="1:11" ht="15.75" x14ac:dyDescent="0.25">
      <c r="A26" s="13"/>
      <c r="B26" s="14" t="e">
        <f>VLOOKUP(A26, Boats!A$1:F$144, 2, FALSE)</f>
        <v>#N/A</v>
      </c>
      <c r="C26" s="14" t="e">
        <f>VLOOKUP(A26, Boats!A$1:F$144, 3, FALSE)</f>
        <v>#N/A</v>
      </c>
      <c r="D26" s="14" t="e">
        <f>VLOOKUP(A26, Boats!A$1:F$144, 5, FALSE)</f>
        <v>#N/A</v>
      </c>
      <c r="E26" s="15"/>
      <c r="F26" s="15"/>
      <c r="G26" s="16" t="str">
        <f t="shared" si="0"/>
        <v/>
      </c>
      <c r="H26" s="14" t="str">
        <f t="shared" si="1"/>
        <v/>
      </c>
      <c r="I26" s="16" t="str">
        <f t="shared" si="2"/>
        <v/>
      </c>
      <c r="J26" s="14" t="e">
        <f t="shared" si="3"/>
        <v>#VALUE!</v>
      </c>
      <c r="K26" s="20"/>
    </row>
    <row r="28" spans="1:11" ht="18.75" x14ac:dyDescent="0.3">
      <c r="A28" s="4" t="s">
        <v>19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25">
      <c r="A29" s="11"/>
      <c r="B29" s="9">
        <v>43199</v>
      </c>
      <c r="C29" s="7"/>
      <c r="D29" s="11" t="s">
        <v>88</v>
      </c>
      <c r="E29" s="21">
        <f>COUNTA(A34:A42)</f>
        <v>7</v>
      </c>
      <c r="F29" s="7"/>
      <c r="G29" s="7"/>
      <c r="H29" s="7"/>
      <c r="I29" s="7"/>
      <c r="J29" s="7"/>
      <c r="K29" s="7"/>
    </row>
    <row r="30" spans="1:11" x14ac:dyDescent="0.25">
      <c r="A30" s="11" t="s">
        <v>10</v>
      </c>
      <c r="B30" s="50">
        <v>3.57</v>
      </c>
      <c r="C30" s="7"/>
      <c r="D30" s="11" t="s">
        <v>89</v>
      </c>
      <c r="E30" s="21">
        <f>E29-COUNTIF(F34:F42, "DNC")</f>
        <v>4</v>
      </c>
      <c r="F30" s="7"/>
      <c r="G30" s="7"/>
      <c r="H30" s="7"/>
      <c r="I30" s="7"/>
      <c r="J30" s="7"/>
      <c r="K30" s="7"/>
    </row>
    <row r="31" spans="1:11" x14ac:dyDescent="0.25">
      <c r="A31" s="11" t="s">
        <v>11</v>
      </c>
      <c r="B31" s="10">
        <v>0.78472222222222221</v>
      </c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25">
      <c r="A32" s="11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s="8" customFormat="1" x14ac:dyDescent="0.25">
      <c r="A33" s="19" t="s">
        <v>0</v>
      </c>
      <c r="B33" s="18" t="s">
        <v>5</v>
      </c>
      <c r="C33" s="18" t="s">
        <v>3</v>
      </c>
      <c r="D33" s="18" t="s">
        <v>7</v>
      </c>
      <c r="E33" s="18" t="s">
        <v>12</v>
      </c>
      <c r="F33" s="18" t="s">
        <v>26</v>
      </c>
      <c r="G33" s="18" t="s">
        <v>28</v>
      </c>
      <c r="H33" s="18" t="s">
        <v>13</v>
      </c>
      <c r="I33" s="18" t="s">
        <v>30</v>
      </c>
      <c r="J33" s="18" t="s">
        <v>15</v>
      </c>
      <c r="K33" s="12" t="s">
        <v>16</v>
      </c>
    </row>
    <row r="34" spans="1:11" ht="15.75" x14ac:dyDescent="0.25">
      <c r="A34" s="13" t="s">
        <v>66</v>
      </c>
      <c r="B34" s="26" t="str">
        <f>VLOOKUP(A34, Boats!A$1:F$144, 2, FALSE)</f>
        <v>Mary Chesnik</v>
      </c>
      <c r="C34" s="26">
        <f>VLOOKUP(A34, Boats!A$1:F$144, 3, FALSE)</f>
        <v>15944</v>
      </c>
      <c r="D34" s="26">
        <f>VLOOKUP(A34, Boats!A$1:F$144, 5, FALSE)</f>
        <v>217</v>
      </c>
      <c r="E34" s="15">
        <v>0.83501157407407411</v>
      </c>
      <c r="F34" s="27"/>
      <c r="G34" s="28">
        <f t="shared" ref="G34:G42" si="4">IF(ISBLANK(E34), "", (E34-B$31) *24*60*60)</f>
        <v>4345.0000000000045</v>
      </c>
      <c r="H34" s="29">
        <f t="shared" ref="H34:H42" si="5">IF(ISBLANK(E34), "", ROUND(B$30*D34, 0))</f>
        <v>775</v>
      </c>
      <c r="I34" s="28">
        <f t="shared" ref="I34:I42" si="6">IF(ISBLANK(E34),"",G34-H34)</f>
        <v>3570.0000000000045</v>
      </c>
      <c r="J34" s="31">
        <f t="shared" ref="J34:J42" si="7">IF(F34="DNF", $E$30+1, IF(F34="DNS", $E$30+1, IF(F34="DSQ", $E$30+1, IF(F34="DNC", $E$29+1, RANK(I34, I$34:I$42, 1)))))</f>
        <v>1</v>
      </c>
      <c r="K34" s="17"/>
    </row>
    <row r="35" spans="1:11" ht="15.75" x14ac:dyDescent="0.25">
      <c r="A35" s="13" t="s">
        <v>74</v>
      </c>
      <c r="B35" s="14" t="str">
        <f>VLOOKUP(A35, Boats!A$1:F$144, 2, FALSE)</f>
        <v>Chris Wysynski</v>
      </c>
      <c r="C35" s="14">
        <f>VLOOKUP(A35, Boats!A$1:F$144, 3, FALSE)</f>
        <v>68</v>
      </c>
      <c r="D35" s="14">
        <f>VLOOKUP(A35, Boats!A$1:F$144, 5, FALSE)</f>
        <v>229</v>
      </c>
      <c r="E35" s="15">
        <v>0.84107638888888892</v>
      </c>
      <c r="F35" s="15"/>
      <c r="G35" s="16">
        <f t="shared" si="4"/>
        <v>4869.0000000000036</v>
      </c>
      <c r="H35" s="14">
        <f t="shared" si="5"/>
        <v>818</v>
      </c>
      <c r="I35" s="16">
        <f t="shared" si="6"/>
        <v>4051.0000000000036</v>
      </c>
      <c r="J35" s="24">
        <f t="shared" si="7"/>
        <v>2</v>
      </c>
      <c r="K35" s="17"/>
    </row>
    <row r="36" spans="1:11" ht="15.75" x14ac:dyDescent="0.25">
      <c r="A36" s="13" t="s">
        <v>95</v>
      </c>
      <c r="B36" s="14" t="str">
        <f>VLOOKUP(A36, Boats!A$1:F$144, 2, FALSE)</f>
        <v>Zane Handysides</v>
      </c>
      <c r="C36" s="14">
        <f>VLOOKUP(A36, Boats!A$1:F$144, 3, FALSE)</f>
        <v>5988</v>
      </c>
      <c r="D36" s="14">
        <f>VLOOKUP(A36, Boats!A$1:F$144, 5, FALSE)</f>
        <v>229</v>
      </c>
      <c r="E36" s="15">
        <v>0.86302083333333324</v>
      </c>
      <c r="F36" s="15"/>
      <c r="G36" s="16">
        <f t="shared" si="4"/>
        <v>6764.9999999999927</v>
      </c>
      <c r="H36" s="14">
        <f t="shared" si="5"/>
        <v>818</v>
      </c>
      <c r="I36" s="16">
        <f t="shared" si="6"/>
        <v>5946.9999999999927</v>
      </c>
      <c r="J36" s="24">
        <f t="shared" si="7"/>
        <v>3</v>
      </c>
      <c r="K36" s="20"/>
    </row>
    <row r="37" spans="1:11" ht="15.75" x14ac:dyDescent="0.25">
      <c r="A37" s="13" t="s">
        <v>173</v>
      </c>
      <c r="B37" s="14" t="str">
        <f>VLOOKUP(A37, Boats!A$1:F$144, 2, FALSE)</f>
        <v>Brenda Morgan</v>
      </c>
      <c r="C37" s="14">
        <f>VLOOKUP(A37, Boats!A$1:F$144, 3, FALSE)</f>
        <v>956</v>
      </c>
      <c r="D37" s="14">
        <f>VLOOKUP(A37, Boats!A$1:F$144, 5, FALSE)</f>
        <v>233</v>
      </c>
      <c r="E37" s="15"/>
      <c r="F37" s="15" t="s">
        <v>17</v>
      </c>
      <c r="G37" s="16" t="str">
        <f t="shared" si="4"/>
        <v/>
      </c>
      <c r="H37" s="14" t="str">
        <f t="shared" si="5"/>
        <v/>
      </c>
      <c r="I37" s="16" t="str">
        <f t="shared" si="6"/>
        <v/>
      </c>
      <c r="J37" s="24">
        <f t="shared" si="7"/>
        <v>5</v>
      </c>
      <c r="K37" s="20"/>
    </row>
    <row r="38" spans="1:11" ht="15.75" x14ac:dyDescent="0.25">
      <c r="A38" s="13" t="s">
        <v>124</v>
      </c>
      <c r="B38" s="26" t="str">
        <f>VLOOKUP(A38, Boats!A$1:F$144, 2, FALSE)</f>
        <v>Walter Argent</v>
      </c>
      <c r="C38" s="26">
        <f>VLOOKUP(A38, Boats!A$1:F$144, 3, FALSE)</f>
        <v>15901</v>
      </c>
      <c r="D38" s="26">
        <f>VLOOKUP(A38, Boats!A$1:F$144, 5, FALSE)</f>
        <v>229</v>
      </c>
      <c r="E38" s="15"/>
      <c r="F38" s="27" t="s">
        <v>90</v>
      </c>
      <c r="G38" s="28" t="str">
        <f t="shared" si="4"/>
        <v/>
      </c>
      <c r="H38" s="29" t="str">
        <f t="shared" si="5"/>
        <v/>
      </c>
      <c r="I38" s="28" t="str">
        <f t="shared" si="6"/>
        <v/>
      </c>
      <c r="J38" s="48">
        <f t="shared" si="7"/>
        <v>8</v>
      </c>
      <c r="K38" s="20"/>
    </row>
    <row r="39" spans="1:11" ht="15.75" x14ac:dyDescent="0.25">
      <c r="A39" s="38" t="s">
        <v>80</v>
      </c>
      <c r="B39" s="34" t="str">
        <f>VLOOKUP(A39, Boats!A$1:F$144, 2, FALSE)</f>
        <v>Bernard Wolter</v>
      </c>
      <c r="C39" s="34">
        <f>VLOOKUP(A39, Boats!A$1:F$144, 3, FALSE)</f>
        <v>99</v>
      </c>
      <c r="D39" s="34">
        <f>VLOOKUP(A39, Boats!A$1:F$144, 5, FALSE)</f>
        <v>237</v>
      </c>
      <c r="E39" s="36"/>
      <c r="F39" s="36" t="s">
        <v>90</v>
      </c>
      <c r="G39" s="37" t="str">
        <f t="shared" si="4"/>
        <v/>
      </c>
      <c r="H39" s="35" t="str">
        <f t="shared" si="5"/>
        <v/>
      </c>
      <c r="I39" s="37" t="str">
        <f t="shared" si="6"/>
        <v/>
      </c>
      <c r="J39" s="39">
        <f t="shared" si="7"/>
        <v>8</v>
      </c>
      <c r="K39" s="20"/>
    </row>
    <row r="40" spans="1:11" ht="15.75" x14ac:dyDescent="0.25">
      <c r="A40" s="13" t="s">
        <v>117</v>
      </c>
      <c r="B40" s="14" t="str">
        <f>VLOOKUP(A40, Boats!A$1:F$144, 2, FALSE)</f>
        <v>MJ Hutchinson</v>
      </c>
      <c r="C40" s="14">
        <f>VLOOKUP(A40, Boats!A$1:F$144, 3, FALSE)</f>
        <v>178</v>
      </c>
      <c r="D40" s="14">
        <f>VLOOKUP(A40, Boats!A$1:F$144, 5, FALSE)</f>
        <v>246</v>
      </c>
      <c r="E40" s="15"/>
      <c r="F40" s="15" t="s">
        <v>90</v>
      </c>
      <c r="G40" s="16" t="str">
        <f t="shared" si="4"/>
        <v/>
      </c>
      <c r="H40" s="14" t="str">
        <f t="shared" si="5"/>
        <v/>
      </c>
      <c r="I40" s="16" t="str">
        <f t="shared" si="6"/>
        <v/>
      </c>
      <c r="J40" s="24">
        <f t="shared" si="7"/>
        <v>8</v>
      </c>
      <c r="K40" s="20"/>
    </row>
    <row r="41" spans="1:11" ht="15.75" x14ac:dyDescent="0.25">
      <c r="A41" s="13"/>
      <c r="B41" s="14" t="e">
        <f>VLOOKUP(A41, Boats!A$1:F$144, 2, FALSE)</f>
        <v>#N/A</v>
      </c>
      <c r="C41" s="14" t="e">
        <f>VLOOKUP(A41, Boats!A$1:F$144, 3, FALSE)</f>
        <v>#N/A</v>
      </c>
      <c r="D41" s="14" t="e">
        <f>VLOOKUP(A41, Boats!A$1:F$144, 5, FALSE)</f>
        <v>#N/A</v>
      </c>
      <c r="E41" s="15"/>
      <c r="F41" s="15"/>
      <c r="G41" s="16" t="str">
        <f t="shared" si="4"/>
        <v/>
      </c>
      <c r="H41" s="14" t="str">
        <f t="shared" si="5"/>
        <v/>
      </c>
      <c r="I41" s="16" t="str">
        <f t="shared" si="6"/>
        <v/>
      </c>
      <c r="J41" s="24" t="e">
        <f t="shared" si="7"/>
        <v>#VALUE!</v>
      </c>
      <c r="K41" s="20"/>
    </row>
    <row r="42" spans="1:11" ht="15.75" x14ac:dyDescent="0.25">
      <c r="A42" s="13"/>
      <c r="B42" s="14" t="e">
        <f>VLOOKUP(A42, Boats!A$1:F$144, 2, FALSE)</f>
        <v>#N/A</v>
      </c>
      <c r="C42" s="14" t="e">
        <f>VLOOKUP(A42, Boats!A$1:F$144, 3, FALSE)</f>
        <v>#N/A</v>
      </c>
      <c r="D42" s="14" t="e">
        <f>VLOOKUP(A42, Boats!A$1:F$144, 5, FALSE)</f>
        <v>#N/A</v>
      </c>
      <c r="E42" s="15"/>
      <c r="F42" s="15"/>
      <c r="G42" s="16" t="str">
        <f t="shared" si="4"/>
        <v/>
      </c>
      <c r="H42" s="14" t="str">
        <f t="shared" si="5"/>
        <v/>
      </c>
      <c r="I42" s="16" t="str">
        <f t="shared" si="6"/>
        <v/>
      </c>
      <c r="J42" s="24" t="e">
        <f t="shared" si="7"/>
        <v>#VALUE!</v>
      </c>
      <c r="K42" s="20"/>
    </row>
  </sheetData>
  <sheetProtection insertRows="0" deleteRows="0"/>
  <conditionalFormatting sqref="F10:J13 A23:J26 A34:D38 F34:J38 A10:D13 A39:J42 A21:D22 F21:J22">
    <cfRule type="expression" dxfId="703" priority="45">
      <formula>NOT(ISBLANK($F10))</formula>
    </cfRule>
    <cfRule type="expression" dxfId="702" priority="46">
      <formula>$J10=3</formula>
    </cfRule>
    <cfRule type="expression" dxfId="701" priority="47">
      <formula>$J10=2</formula>
    </cfRule>
    <cfRule type="expression" dxfId="700" priority="48">
      <formula>$J10=1</formula>
    </cfRule>
  </conditionalFormatting>
  <conditionalFormatting sqref="E11">
    <cfRule type="expression" dxfId="699" priority="41">
      <formula>NOT(ISBLANK($F11))</formula>
    </cfRule>
    <cfRule type="expression" dxfId="698" priority="42">
      <formula>$J11=3</formula>
    </cfRule>
    <cfRule type="expression" dxfId="697" priority="43">
      <formula>$J11=2</formula>
    </cfRule>
    <cfRule type="expression" dxfId="696" priority="44">
      <formula>$J11=1</formula>
    </cfRule>
  </conditionalFormatting>
  <conditionalFormatting sqref="E10">
    <cfRule type="expression" dxfId="695" priority="37">
      <formula>NOT(ISBLANK($F10))</formula>
    </cfRule>
    <cfRule type="expression" dxfId="694" priority="38">
      <formula>$J10=3</formula>
    </cfRule>
    <cfRule type="expression" dxfId="693" priority="39">
      <formula>$J10=2</formula>
    </cfRule>
    <cfRule type="expression" dxfId="692" priority="40">
      <formula>$J10=1</formula>
    </cfRule>
  </conditionalFormatting>
  <conditionalFormatting sqref="E12">
    <cfRule type="expression" dxfId="691" priority="33">
      <formula>NOT(ISBLANK($F12))</formula>
    </cfRule>
    <cfRule type="expression" dxfId="690" priority="34">
      <formula>$J12=3</formula>
    </cfRule>
    <cfRule type="expression" dxfId="689" priority="35">
      <formula>$J12=2</formula>
    </cfRule>
    <cfRule type="expression" dxfId="688" priority="36">
      <formula>$J12=1</formula>
    </cfRule>
  </conditionalFormatting>
  <conditionalFormatting sqref="E13">
    <cfRule type="expression" dxfId="687" priority="29">
      <formula>NOT(ISBLANK($F13))</formula>
    </cfRule>
    <cfRule type="expression" dxfId="686" priority="30">
      <formula>$J13=3</formula>
    </cfRule>
    <cfRule type="expression" dxfId="685" priority="31">
      <formula>$J13=2</formula>
    </cfRule>
    <cfRule type="expression" dxfId="684" priority="32">
      <formula>$J13=1</formula>
    </cfRule>
  </conditionalFormatting>
  <conditionalFormatting sqref="E21:E22">
    <cfRule type="expression" dxfId="683" priority="25">
      <formula>NOT(ISBLANK($F21))</formula>
    </cfRule>
    <cfRule type="expression" dxfId="682" priority="26">
      <formula>$J21=3</formula>
    </cfRule>
    <cfRule type="expression" dxfId="681" priority="27">
      <formula>$J21=2</formula>
    </cfRule>
    <cfRule type="expression" dxfId="680" priority="28">
      <formula>$J21=1</formula>
    </cfRule>
  </conditionalFormatting>
  <conditionalFormatting sqref="E37">
    <cfRule type="expression" dxfId="679" priority="17">
      <formula>NOT(ISBLANK($F37))</formula>
    </cfRule>
    <cfRule type="expression" dxfId="678" priority="18">
      <formula>$J37=3</formula>
    </cfRule>
    <cfRule type="expression" dxfId="677" priority="19">
      <formula>$J37=2</formula>
    </cfRule>
    <cfRule type="expression" dxfId="676" priority="20">
      <formula>$J37=1</formula>
    </cfRule>
  </conditionalFormatting>
  <conditionalFormatting sqref="E35">
    <cfRule type="expression" dxfId="675" priority="13">
      <formula>NOT(ISBLANK($F35))</formula>
    </cfRule>
    <cfRule type="expression" dxfId="674" priority="14">
      <formula>$J35=3</formula>
    </cfRule>
    <cfRule type="expression" dxfId="673" priority="15">
      <formula>$J35=2</formula>
    </cfRule>
    <cfRule type="expression" dxfId="672" priority="16">
      <formula>$J35=1</formula>
    </cfRule>
  </conditionalFormatting>
  <conditionalFormatting sqref="E34">
    <cfRule type="expression" dxfId="671" priority="9">
      <formula>NOT(ISBLANK($F34))</formula>
    </cfRule>
    <cfRule type="expression" dxfId="670" priority="10">
      <formula>$J34=3</formula>
    </cfRule>
    <cfRule type="expression" dxfId="669" priority="11">
      <formula>$J34=2</formula>
    </cfRule>
    <cfRule type="expression" dxfId="668" priority="12">
      <formula>$J34=1</formula>
    </cfRule>
  </conditionalFormatting>
  <conditionalFormatting sqref="E36">
    <cfRule type="expression" dxfId="667" priority="5">
      <formula>NOT(ISBLANK($F36))</formula>
    </cfRule>
    <cfRule type="expression" dxfId="666" priority="6">
      <formula>$J36=3</formula>
    </cfRule>
    <cfRule type="expression" dxfId="665" priority="7">
      <formula>$J36=2</formula>
    </cfRule>
    <cfRule type="expression" dxfId="664" priority="8">
      <formula>$J36=1</formula>
    </cfRule>
  </conditionalFormatting>
  <conditionalFormatting sqref="E38">
    <cfRule type="expression" dxfId="663" priority="1">
      <formula>NOT(ISBLANK($F38))</formula>
    </cfRule>
    <cfRule type="expression" dxfId="662" priority="2">
      <formula>$J38=3</formula>
    </cfRule>
    <cfRule type="expression" dxfId="661" priority="3">
      <formula>$J38=2</formula>
    </cfRule>
    <cfRule type="expression" dxfId="660" priority="4">
      <formula>$J38=1</formula>
    </cfRule>
  </conditionalFormatting>
  <dataValidations count="1">
    <dataValidation type="list" allowBlank="1" showInputMessage="1" showErrorMessage="1" sqref="A34:A42 A21:A26 A10:A13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F10:F13 F34:F42 F21:F26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8"/>
  <sheetViews>
    <sheetView zoomScale="89" zoomScaleNormal="89" workbookViewId="0">
      <selection activeCell="F13" sqref="F13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COUNTA(A10:A18)+COUNTA(Table43410192531376467708291100118[Boat Name])+COUNTA(Table434711202632386568718392101119[Boat Name])</f>
        <v>15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>
        <v>43382</v>
      </c>
      <c r="C5" s="7"/>
      <c r="D5" s="11" t="s">
        <v>88</v>
      </c>
      <c r="E5" s="23">
        <f>COUNTA(A10:A18)</f>
        <v>4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5.18</v>
      </c>
      <c r="C6" s="7"/>
      <c r="D6" s="11" t="s">
        <v>89</v>
      </c>
      <c r="E6" s="23">
        <f>E5-COUNTIF(F10:F18, "DNC")</f>
        <v>4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0.77847222222222223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108</v>
      </c>
      <c r="B10" s="26" t="str">
        <f>VLOOKUP(A10, Boats!A$1:F$144, 2, FALSE)</f>
        <v>Lintunen/Naysmith</v>
      </c>
      <c r="C10" s="26">
        <f>VLOOKUP(A10, Boats!A$1:F$144, 3, FALSE)</f>
        <v>67875</v>
      </c>
      <c r="D10" s="26">
        <f>VLOOKUP(A10, Boats!A$1:F$144, 5, FALSE)</f>
        <v>112</v>
      </c>
      <c r="E10" s="15">
        <v>0.82908564814814811</v>
      </c>
      <c r="F10" s="27"/>
      <c r="G10" s="28">
        <f t="shared" ref="G10:G18" si="0">IF(ISBLANK(E10), "", (E10-B$7) *24*60*60)</f>
        <v>4372.9999999999964</v>
      </c>
      <c r="H10" s="26">
        <f t="shared" ref="H10:H18" si="1">IF(ISBLANK(E10), "", ROUND(B$6*D10, 0))</f>
        <v>580</v>
      </c>
      <c r="I10" s="28">
        <f t="shared" ref="I10:I18" si="2">IF(ISBLANK(E10),"",G10-H10)</f>
        <v>3792.9999999999964</v>
      </c>
      <c r="J10" s="29">
        <f>IF(F10="DNF", $E$6+1, IF(F10="DNS", $E$6+1, IF(F10="DSQ", $E$6+1, IF(F10="DNC", $E$5+1, RANK(I10, I$10:I$18, 1)))))</f>
        <v>1</v>
      </c>
      <c r="K10" s="18"/>
    </row>
    <row r="11" spans="1:11" s="8" customFormat="1" ht="15.75" x14ac:dyDescent="0.25">
      <c r="A11" s="13" t="s">
        <v>39</v>
      </c>
      <c r="B11" s="26" t="str">
        <f>VLOOKUP(A11, Boats!A$1:F$144, 2, FALSE)</f>
        <v>Andy Kozieradzki</v>
      </c>
      <c r="C11" s="26">
        <f>VLOOKUP(A11, Boats!A$1:F$144, 3, FALSE)</f>
        <v>30578</v>
      </c>
      <c r="D11" s="26">
        <f>VLOOKUP(A11, Boats!A$1:F$144, 5, FALSE)</f>
        <v>133</v>
      </c>
      <c r="E11" s="15">
        <v>0.83069444444444451</v>
      </c>
      <c r="F11" s="27"/>
      <c r="G11" s="28">
        <f t="shared" si="0"/>
        <v>4512.0000000000055</v>
      </c>
      <c r="H11" s="26">
        <f t="shared" si="1"/>
        <v>689</v>
      </c>
      <c r="I11" s="28">
        <f t="shared" si="2"/>
        <v>3823.0000000000055</v>
      </c>
      <c r="J11" s="29">
        <f>IF(F11="DNF", $E$6+1, IF(F11="DNS", $E$6+1, IF(F11="DSQ", $E$6+1, IF(F11="DNC", $E$5+1, RANK(I11, I$10:I$18, 1)))))</f>
        <v>2</v>
      </c>
      <c r="K11" s="18"/>
    </row>
    <row r="12" spans="1:11" s="8" customFormat="1" ht="15.75" x14ac:dyDescent="0.25">
      <c r="A12" s="13" t="s">
        <v>114</v>
      </c>
      <c r="B12" s="26" t="str">
        <f>VLOOKUP(A12, Boats!A$1:F$144, 2, FALSE)</f>
        <v>Scott Pillon</v>
      </c>
      <c r="C12" s="26">
        <f>VLOOKUP(A12, Boats!A$1:F$144, 3, FALSE)</f>
        <v>911</v>
      </c>
      <c r="D12" s="26">
        <f>VLOOKUP(A12, Boats!A$1:F$144, 5, FALSE)</f>
        <v>115</v>
      </c>
      <c r="E12" s="15">
        <v>0.83277777777777784</v>
      </c>
      <c r="F12" s="27"/>
      <c r="G12" s="28">
        <f t="shared" si="0"/>
        <v>4692.0000000000045</v>
      </c>
      <c r="H12" s="26">
        <f t="shared" si="1"/>
        <v>596</v>
      </c>
      <c r="I12" s="28">
        <f t="shared" si="2"/>
        <v>4096.0000000000045</v>
      </c>
      <c r="J12" s="29">
        <f>IF(F12="DNF", $E$6+1, IF(F12="DNS", $E$6+1, IF(F12="DSQ", $E$6+1, IF(F12="DNC", $E$5+1, RANK(I12, I$10:I$18, 1)))))</f>
        <v>3</v>
      </c>
      <c r="K12" s="18"/>
    </row>
    <row r="13" spans="1:11" s="8" customFormat="1" ht="15.75" x14ac:dyDescent="0.25">
      <c r="A13" s="13" t="s">
        <v>98</v>
      </c>
      <c r="B13" s="14" t="s">
        <v>184</v>
      </c>
      <c r="C13" s="26"/>
      <c r="D13" s="26">
        <v>133</v>
      </c>
      <c r="E13" s="15">
        <v>0.84517361111111111</v>
      </c>
      <c r="F13" s="27"/>
      <c r="G13" s="28">
        <f t="shared" si="0"/>
        <v>5762.9999999999991</v>
      </c>
      <c r="H13" s="26">
        <f t="shared" si="1"/>
        <v>689</v>
      </c>
      <c r="I13" s="28">
        <f t="shared" si="2"/>
        <v>5073.9999999999991</v>
      </c>
      <c r="J13" s="33">
        <f>IF(F13="DNF", $E$6+1, IF(F13="DNS", $E$6+1, IF(F13="DSQ", $E$6+1, IF(F13="DNC", $E$5+1, RANK(I13, I$10:I$18, 1)))))</f>
        <v>4</v>
      </c>
      <c r="K13" s="18"/>
    </row>
    <row r="14" spans="1:11" ht="15.75" x14ac:dyDescent="0.25">
      <c r="A14" s="25"/>
      <c r="B14" s="26"/>
      <c r="C14" s="26"/>
      <c r="D14" s="26"/>
      <c r="E14" s="27"/>
      <c r="F14" s="49"/>
      <c r="G14" s="28" t="str">
        <f t="shared" si="0"/>
        <v/>
      </c>
      <c r="H14" s="26" t="str">
        <f t="shared" si="1"/>
        <v/>
      </c>
      <c r="I14" s="28" t="str">
        <f t="shared" si="2"/>
        <v/>
      </c>
      <c r="J14" s="33" t="e">
        <f>IF(F13="DNF", $E$6+1, IF(F13="DNS", $E$6+1, IF(F13="DSQ", $E$6+1, IF(F13="DNC", $E$5+1, RANK(I14, I$10:I$18, 1)))))</f>
        <v>#VALUE!</v>
      </c>
      <c r="K14" s="20"/>
    </row>
    <row r="15" spans="1:11" ht="15.75" x14ac:dyDescent="0.25">
      <c r="A15" s="13"/>
      <c r="B15" s="26"/>
      <c r="C15" s="26"/>
      <c r="D15" s="26"/>
      <c r="E15" s="15"/>
      <c r="F15" s="15"/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29" t="e">
        <f>IF(#REF!="DNF", $E$6+1, IF(#REF!="DNS", $E$6+1, IF(#REF!="DSQ", $E$6+1, IF(#REF!="DNC", $E$5+1, RANK(I15, I$10:I$18, 1)))))</f>
        <v>#REF!</v>
      </c>
      <c r="K15" s="20"/>
    </row>
    <row r="16" spans="1:11" ht="15.75" x14ac:dyDescent="0.25">
      <c r="A16" s="13"/>
      <c r="B16" s="14"/>
      <c r="C16" s="14"/>
      <c r="D16" s="14"/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>IF(F16="DNF", $E$6+1, IF(F16="DNS", $E$6+1, IF(F16="DSQ", $E$6+1, IF(F16="DNC", $E$5+1, RANK(I16, I$10:I$18, 1)))))</f>
        <v>#VALUE!</v>
      </c>
      <c r="K16" s="20"/>
    </row>
    <row r="17" spans="1:11" ht="15.75" x14ac:dyDescent="0.25">
      <c r="A17" s="38"/>
      <c r="B17" s="14"/>
      <c r="C17" s="14"/>
      <c r="D17" s="14"/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>IF(F17="DNF", $E$6+1, IF(F17="DNS", $E$6+1, IF(F17="DSQ", $E$6+1, IF(F17="DNC", $E$5+1, RANK(I17, I$10:I$18, 1)))))</f>
        <v>#VALUE!</v>
      </c>
      <c r="K17" s="20"/>
    </row>
    <row r="18" spans="1:11" ht="15.75" x14ac:dyDescent="0.25">
      <c r="A18" s="13"/>
      <c r="B18" s="14"/>
      <c r="C18" s="14"/>
      <c r="D18" s="14"/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>IF(F18="DNF", $E$6+1, IF(F18="DNS", $E$6+1, IF(F18="DSQ", $E$6+1, IF(F18="DNC", $E$5+1, RANK(I18, I$10:I$18, 1)))))</f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9">
        <v>43382</v>
      </c>
      <c r="C21" s="7"/>
      <c r="D21" s="11" t="s">
        <v>88</v>
      </c>
      <c r="E21" s="21">
        <f>COUNTA(A26:A32)</f>
        <v>4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>
        <v>5.18</v>
      </c>
      <c r="C22" s="7"/>
      <c r="D22" s="11" t="s">
        <v>89</v>
      </c>
      <c r="E22" s="21">
        <f>E21-COUNTIF(F26:F32, "DNC")</f>
        <v>2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>
        <v>0.78194444444444444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 t="s">
        <v>143</v>
      </c>
      <c r="B26" s="26" t="str">
        <f>VLOOKUP(A26, Boats!A$1:F$144, 2, FALSE)</f>
        <v>Andrea Hill</v>
      </c>
      <c r="C26" s="26">
        <f>VLOOKUP(A26, Boats!A$1:F$144, 3, FALSE)</f>
        <v>533</v>
      </c>
      <c r="D26" s="26">
        <f>VLOOKUP(A26, Boats!A$1:F$144, 5, FALSE)</f>
        <v>173</v>
      </c>
      <c r="E26" s="15">
        <v>0.84594907407407405</v>
      </c>
      <c r="F26" s="27"/>
      <c r="G26" s="28">
        <f t="shared" ref="G26:G32" si="3">IF(ISBLANK(E26), "", (E26-B$23) *24*60*60)</f>
        <v>5529.9999999999982</v>
      </c>
      <c r="H26" s="29">
        <f t="shared" ref="H26:H32" si="4">IF(ISBLANK(E26), "", ROUND(B$22*D26, 0))</f>
        <v>896</v>
      </c>
      <c r="I26" s="28">
        <f t="shared" ref="I26:I32" si="5">IF(ISBLANK(E26),"",G26-H26)</f>
        <v>4633.9999999999982</v>
      </c>
      <c r="J26" s="29">
        <f t="shared" ref="J26:J32" si="6">IF(F26="DNF", $E$22+1, IF(F26="DNS", $E$22+1, IF(F26="DSQ", $E$22+1, IF(F26="DNC", $E$21+1, RANK(I26, I$26:I$32, 1)))))</f>
        <v>1</v>
      </c>
      <c r="K26" s="20"/>
    </row>
    <row r="27" spans="1:11" ht="15.75" x14ac:dyDescent="0.25">
      <c r="A27" s="13" t="s">
        <v>133</v>
      </c>
      <c r="B27" s="26" t="str">
        <f>VLOOKUP(A27, Boats!A$1:F$144, 2, FALSE)</f>
        <v>Jason Allson</v>
      </c>
      <c r="C27" s="26">
        <f>VLOOKUP(A27, Boats!A$1:F$144, 3, FALSE)</f>
        <v>370</v>
      </c>
      <c r="D27" s="26">
        <f>VLOOKUP(A27, Boats!A$1:F$144, 5, FALSE)</f>
        <v>163</v>
      </c>
      <c r="E27" s="15">
        <v>0.85905092592592591</v>
      </c>
      <c r="F27" s="27"/>
      <c r="G27" s="28">
        <f t="shared" si="3"/>
        <v>6661.9999999999991</v>
      </c>
      <c r="H27" s="29">
        <f t="shared" si="4"/>
        <v>844</v>
      </c>
      <c r="I27" s="28">
        <f t="shared" si="5"/>
        <v>5817.9999999999991</v>
      </c>
      <c r="J27" s="29">
        <f t="shared" si="6"/>
        <v>2</v>
      </c>
      <c r="K27" s="20"/>
    </row>
    <row r="28" spans="1:11" ht="15.75" x14ac:dyDescent="0.25">
      <c r="A28" s="13" t="s">
        <v>64</v>
      </c>
      <c r="B28" s="26" t="str">
        <f>VLOOKUP(A28, Boats!A$1:F$144, 2, FALSE)</f>
        <v>John Amyot</v>
      </c>
      <c r="C28" s="26">
        <f>VLOOKUP(A28, Boats!A$1:F$144, 3, FALSE)</f>
        <v>50</v>
      </c>
      <c r="D28" s="26">
        <f>VLOOKUP(A28, Boats!A$1:F$144, 5, FALSE)</f>
        <v>205</v>
      </c>
      <c r="E28" s="15"/>
      <c r="F28" s="15" t="s">
        <v>90</v>
      </c>
      <c r="G28" s="28" t="str">
        <f t="shared" si="3"/>
        <v/>
      </c>
      <c r="H28" s="29" t="str">
        <f t="shared" si="4"/>
        <v/>
      </c>
      <c r="I28" s="28" t="str">
        <f t="shared" si="5"/>
        <v/>
      </c>
      <c r="J28" s="29">
        <f t="shared" si="6"/>
        <v>5</v>
      </c>
      <c r="K28" s="20"/>
    </row>
    <row r="29" spans="1:11" ht="15.75" x14ac:dyDescent="0.25">
      <c r="A29" s="13" t="s">
        <v>91</v>
      </c>
      <c r="B29" s="26" t="str">
        <f>VLOOKUP(A29, Boats!A$1:F$144, 2, FALSE)</f>
        <v>Lothar Bauer</v>
      </c>
      <c r="C29" s="26">
        <f>VLOOKUP(A29, Boats!A$1:F$144, 3, FALSE)</f>
        <v>543</v>
      </c>
      <c r="D29" s="26">
        <f>VLOOKUP(A29, Boats!A$1:F$144, 5, FALSE)</f>
        <v>211</v>
      </c>
      <c r="E29" s="27"/>
      <c r="F29" s="15" t="s">
        <v>90</v>
      </c>
      <c r="G29" s="28" t="str">
        <f t="shared" si="3"/>
        <v/>
      </c>
      <c r="H29" s="29" t="str">
        <f t="shared" si="4"/>
        <v/>
      </c>
      <c r="I29" s="28" t="str">
        <f t="shared" si="5"/>
        <v/>
      </c>
      <c r="J29" s="29">
        <f t="shared" si="6"/>
        <v>5</v>
      </c>
      <c r="K29" s="20"/>
    </row>
    <row r="30" spans="1:11" ht="15.75" x14ac:dyDescent="0.25">
      <c r="A30" s="13"/>
      <c r="B30" s="14" t="e">
        <f>VLOOKUP(A30, Boats!A$1:F$144, 2, FALSE)</f>
        <v>#N/A</v>
      </c>
      <c r="C30" s="14" t="e">
        <f>VLOOKUP(A30, Boats!A$1:F$144, 3, FALSE)</f>
        <v>#N/A</v>
      </c>
      <c r="D30" s="14" t="e">
        <f>VLOOKUP(A30, Boats!A$1:F$144, 5, FALSE)</f>
        <v>#N/A</v>
      </c>
      <c r="E30" s="15"/>
      <c r="F30" s="15"/>
      <c r="G30" s="16" t="str">
        <f t="shared" si="3"/>
        <v/>
      </c>
      <c r="H30" s="14" t="str">
        <f t="shared" si="4"/>
        <v/>
      </c>
      <c r="I30" s="16" t="str">
        <f t="shared" si="5"/>
        <v/>
      </c>
      <c r="J30" s="14" t="e">
        <f t="shared" si="6"/>
        <v>#VALUE!</v>
      </c>
      <c r="K30" s="20"/>
    </row>
    <row r="31" spans="1:11" ht="15.75" x14ac:dyDescent="0.25">
      <c r="A31" s="25"/>
      <c r="B31" s="26" t="e">
        <f>VLOOKUP(A31, Boats!A$1:F$144, 2, FALSE)</f>
        <v>#N/A</v>
      </c>
      <c r="C31" s="26" t="e">
        <f>VLOOKUP(A31, Boats!A$1:F$144, 3, FALSE)</f>
        <v>#N/A</v>
      </c>
      <c r="D31" s="26" t="e">
        <f>VLOOKUP(A31, Boats!A$1:F$144, 5, FALSE)</f>
        <v>#N/A</v>
      </c>
      <c r="E31" s="27"/>
      <c r="F31" s="27"/>
      <c r="G31" s="28" t="str">
        <f t="shared" si="3"/>
        <v/>
      </c>
      <c r="H31" s="29" t="str">
        <f t="shared" si="4"/>
        <v/>
      </c>
      <c r="I31" s="28" t="str">
        <f t="shared" si="5"/>
        <v/>
      </c>
      <c r="J31" s="29" t="e">
        <f t="shared" si="6"/>
        <v>#VALUE!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3"/>
        <v/>
      </c>
      <c r="H32" s="14" t="str">
        <f t="shared" si="4"/>
        <v/>
      </c>
      <c r="I32" s="16" t="str">
        <f t="shared" si="5"/>
        <v/>
      </c>
      <c r="J32" s="14" t="e">
        <f t="shared" si="6"/>
        <v>#VALUE!</v>
      </c>
      <c r="K32" s="20"/>
    </row>
    <row r="34" spans="1:11" ht="18.75" x14ac:dyDescent="0.3">
      <c r="A34" s="4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11"/>
      <c r="B35" s="9">
        <v>43382</v>
      </c>
      <c r="C35" s="7"/>
      <c r="D35" s="11" t="s">
        <v>88</v>
      </c>
      <c r="E35" s="21">
        <f>COUNTA(A40:A48)</f>
        <v>7</v>
      </c>
      <c r="F35" s="7"/>
      <c r="G35" s="7"/>
      <c r="H35" s="7"/>
      <c r="I35" s="7"/>
      <c r="J35" s="7"/>
      <c r="K35" s="7"/>
    </row>
    <row r="36" spans="1:11" x14ac:dyDescent="0.25">
      <c r="A36" s="11" t="s">
        <v>10</v>
      </c>
      <c r="B36" s="50">
        <v>4.29</v>
      </c>
      <c r="C36" s="7"/>
      <c r="D36" s="11" t="s">
        <v>89</v>
      </c>
      <c r="E36" s="21">
        <f>E35-COUNTIF(F40:F48, "DNC")</f>
        <v>4</v>
      </c>
      <c r="F36" s="7"/>
      <c r="G36" s="7"/>
      <c r="H36" s="7"/>
      <c r="I36" s="7"/>
      <c r="J36" s="7"/>
      <c r="K36" s="7"/>
    </row>
    <row r="37" spans="1:11" x14ac:dyDescent="0.25">
      <c r="A37" s="11" t="s">
        <v>11</v>
      </c>
      <c r="B37" s="10">
        <v>0.78541666666666676</v>
      </c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11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s="8" customFormat="1" x14ac:dyDescent="0.25">
      <c r="A39" s="19" t="s">
        <v>0</v>
      </c>
      <c r="B39" s="18" t="s">
        <v>5</v>
      </c>
      <c r="C39" s="18" t="s">
        <v>3</v>
      </c>
      <c r="D39" s="18" t="s">
        <v>7</v>
      </c>
      <c r="E39" s="18" t="s">
        <v>12</v>
      </c>
      <c r="F39" s="18" t="s">
        <v>26</v>
      </c>
      <c r="G39" s="18" t="s">
        <v>28</v>
      </c>
      <c r="H39" s="18" t="s">
        <v>13</v>
      </c>
      <c r="I39" s="18" t="s">
        <v>30</v>
      </c>
      <c r="J39" s="18" t="s">
        <v>15</v>
      </c>
      <c r="K39" s="12" t="s">
        <v>16</v>
      </c>
    </row>
    <row r="40" spans="1:11" ht="15.75" x14ac:dyDescent="0.25">
      <c r="A40" s="13" t="s">
        <v>66</v>
      </c>
      <c r="B40" s="26" t="str">
        <f>VLOOKUP(A40, Boats!A$1:F$144, 2, FALSE)</f>
        <v>Mary Chesnik</v>
      </c>
      <c r="C40" s="26">
        <f>VLOOKUP(A40, Boats!A$1:F$144, 3, FALSE)</f>
        <v>15944</v>
      </c>
      <c r="D40" s="26">
        <f>VLOOKUP(A40, Boats!A$1:F$144, 5, FALSE)</f>
        <v>217</v>
      </c>
      <c r="E40" s="15">
        <v>0.83649305555555553</v>
      </c>
      <c r="F40" s="27"/>
      <c r="G40" s="28">
        <f t="shared" ref="G40:G48" si="7">IF(ISBLANK(E40), "", (E40-B$37) *24*60*60)</f>
        <v>4412.99999999999</v>
      </c>
      <c r="H40" s="29">
        <f t="shared" ref="H40:H48" si="8">IF(ISBLANK(E40), "", ROUND(B$36*D40, 0))</f>
        <v>931</v>
      </c>
      <c r="I40" s="28">
        <f t="shared" ref="I40:I48" si="9">IF(ISBLANK(E40),"",G40-H40)</f>
        <v>3481.99999999999</v>
      </c>
      <c r="J40" s="31">
        <f t="shared" ref="J40:J48" si="10">IF(F40="DNF", $E$36+1, IF(F40="DNS", $E$36+1, IF(F40="DSQ", $E$36+1, IF(F40="DNC", $E$35+1, RANK(I40, I$40:I$48, 1)))))</f>
        <v>1</v>
      </c>
      <c r="K40" s="17"/>
    </row>
    <row r="41" spans="1:11" ht="15.75" x14ac:dyDescent="0.25">
      <c r="A41" s="13" t="s">
        <v>124</v>
      </c>
      <c r="B41" s="26" t="str">
        <f>VLOOKUP(A41, Boats!A$1:F$144, 2, FALSE)</f>
        <v>Walter Argent</v>
      </c>
      <c r="C41" s="26">
        <f>VLOOKUP(A41, Boats!A$1:F$144, 3, FALSE)</f>
        <v>15901</v>
      </c>
      <c r="D41" s="26">
        <f>VLOOKUP(A41, Boats!A$1:F$144, 5, FALSE)</f>
        <v>229</v>
      </c>
      <c r="E41" s="15"/>
      <c r="F41" s="27" t="s">
        <v>17</v>
      </c>
      <c r="G41" s="28" t="str">
        <f t="shared" si="7"/>
        <v/>
      </c>
      <c r="H41" s="29" t="str">
        <f t="shared" si="8"/>
        <v/>
      </c>
      <c r="I41" s="28" t="str">
        <f t="shared" si="9"/>
        <v/>
      </c>
      <c r="J41" s="31">
        <f t="shared" si="10"/>
        <v>5</v>
      </c>
      <c r="K41" s="17"/>
    </row>
    <row r="42" spans="1:11" ht="15.75" x14ac:dyDescent="0.25">
      <c r="A42" s="13" t="s">
        <v>74</v>
      </c>
      <c r="B42" s="14" t="str">
        <f>VLOOKUP(A42, Boats!A$1:F$144, 2, FALSE)</f>
        <v>Chris Wysynski</v>
      </c>
      <c r="C42" s="14">
        <f>VLOOKUP(A42, Boats!A$1:F$144, 3, FALSE)</f>
        <v>68</v>
      </c>
      <c r="D42" s="14">
        <f>VLOOKUP(A42, Boats!A$1:F$144, 5, FALSE)</f>
        <v>229</v>
      </c>
      <c r="E42" s="15"/>
      <c r="F42" s="15" t="s">
        <v>17</v>
      </c>
      <c r="G42" s="16" t="str">
        <f t="shared" si="7"/>
        <v/>
      </c>
      <c r="H42" s="14" t="str">
        <f t="shared" si="8"/>
        <v/>
      </c>
      <c r="I42" s="16" t="str">
        <f t="shared" si="9"/>
        <v/>
      </c>
      <c r="J42" s="24">
        <f t="shared" si="10"/>
        <v>5</v>
      </c>
      <c r="K42" s="20"/>
    </row>
    <row r="43" spans="1:11" ht="15.75" x14ac:dyDescent="0.25">
      <c r="A43" s="13" t="s">
        <v>173</v>
      </c>
      <c r="B43" s="14" t="str">
        <f>VLOOKUP(A43, Boats!A$1:F$144, 2, FALSE)</f>
        <v>Brenda Morgan</v>
      </c>
      <c r="C43" s="14">
        <f>VLOOKUP(A43, Boats!A$1:F$144, 3, FALSE)</f>
        <v>956</v>
      </c>
      <c r="D43" s="14">
        <f>VLOOKUP(A43, Boats!A$1:F$144, 5, FALSE)</f>
        <v>233</v>
      </c>
      <c r="E43" s="15"/>
      <c r="F43" s="15" t="s">
        <v>17</v>
      </c>
      <c r="G43" s="16" t="str">
        <f t="shared" si="7"/>
        <v/>
      </c>
      <c r="H43" s="14" t="str">
        <f t="shared" si="8"/>
        <v/>
      </c>
      <c r="I43" s="16" t="str">
        <f t="shared" si="9"/>
        <v/>
      </c>
      <c r="J43" s="24">
        <f t="shared" si="10"/>
        <v>5</v>
      </c>
      <c r="K43" s="20"/>
    </row>
    <row r="44" spans="1:11" ht="15.75" x14ac:dyDescent="0.25">
      <c r="A44" s="13" t="s">
        <v>95</v>
      </c>
      <c r="B44" s="14" t="str">
        <f>VLOOKUP(A44, Boats!A$1:F$144, 2, FALSE)</f>
        <v>Zane Handysides</v>
      </c>
      <c r="C44" s="14">
        <f>VLOOKUP(A44, Boats!A$1:F$144, 3, FALSE)</f>
        <v>5988</v>
      </c>
      <c r="D44" s="14">
        <f>VLOOKUP(A44, Boats!A$1:F$144, 5, FALSE)</f>
        <v>229</v>
      </c>
      <c r="E44" s="15"/>
      <c r="F44" s="15" t="s">
        <v>90</v>
      </c>
      <c r="G44" s="16" t="str">
        <f t="shared" si="7"/>
        <v/>
      </c>
      <c r="H44" s="14" t="str">
        <f t="shared" si="8"/>
        <v/>
      </c>
      <c r="I44" s="16" t="str">
        <f t="shared" si="9"/>
        <v/>
      </c>
      <c r="J44" s="32">
        <f t="shared" si="10"/>
        <v>8</v>
      </c>
      <c r="K44" s="20"/>
    </row>
    <row r="45" spans="1:11" ht="15.75" x14ac:dyDescent="0.25">
      <c r="A45" s="38" t="s">
        <v>80</v>
      </c>
      <c r="B45" s="34" t="str">
        <f>VLOOKUP(A45, Boats!A$1:F$144, 2, FALSE)</f>
        <v>Bernard Wolter</v>
      </c>
      <c r="C45" s="34">
        <f>VLOOKUP(A45, Boats!A$1:F$144, 3, FALSE)</f>
        <v>99</v>
      </c>
      <c r="D45" s="34">
        <f>VLOOKUP(A45, Boats!A$1:F$144, 5, FALSE)</f>
        <v>237</v>
      </c>
      <c r="E45" s="36"/>
      <c r="F45" s="36" t="s">
        <v>90</v>
      </c>
      <c r="G45" s="37" t="str">
        <f t="shared" si="7"/>
        <v/>
      </c>
      <c r="H45" s="35" t="str">
        <f t="shared" si="8"/>
        <v/>
      </c>
      <c r="I45" s="37" t="str">
        <f t="shared" si="9"/>
        <v/>
      </c>
      <c r="J45" s="39">
        <f t="shared" si="10"/>
        <v>8</v>
      </c>
      <c r="K45" s="20"/>
    </row>
    <row r="46" spans="1:11" ht="15.75" x14ac:dyDescent="0.25">
      <c r="A46" s="13" t="s">
        <v>117</v>
      </c>
      <c r="B46" s="14" t="str">
        <f>VLOOKUP(A46, Boats!A$1:F$144, 2, FALSE)</f>
        <v>MJ Hutchinson</v>
      </c>
      <c r="C46" s="14">
        <f>VLOOKUP(A46, Boats!A$1:F$144, 3, FALSE)</f>
        <v>178</v>
      </c>
      <c r="D46" s="14">
        <f>VLOOKUP(A46, Boats!A$1:F$144, 5, FALSE)</f>
        <v>246</v>
      </c>
      <c r="E46" s="15"/>
      <c r="F46" s="15" t="s">
        <v>90</v>
      </c>
      <c r="G46" s="16" t="str">
        <f t="shared" si="7"/>
        <v/>
      </c>
      <c r="H46" s="14" t="str">
        <f t="shared" si="8"/>
        <v/>
      </c>
      <c r="I46" s="16" t="str">
        <f t="shared" si="9"/>
        <v/>
      </c>
      <c r="J46" s="24">
        <f t="shared" si="10"/>
        <v>8</v>
      </c>
      <c r="K46" s="20"/>
    </row>
    <row r="47" spans="1:11" ht="15.75" x14ac:dyDescent="0.25">
      <c r="A47" s="13"/>
      <c r="B47" s="14" t="e">
        <f>VLOOKUP(A47, Boats!A$1:F$144, 2, FALSE)</f>
        <v>#N/A</v>
      </c>
      <c r="C47" s="14" t="e">
        <f>VLOOKUP(A47, Boats!A$1:F$144, 3, FALSE)</f>
        <v>#N/A</v>
      </c>
      <c r="D47" s="14" t="e">
        <f>VLOOKUP(A47, Boats!A$1:F$144, 5, FALSE)</f>
        <v>#N/A</v>
      </c>
      <c r="E47" s="15"/>
      <c r="F47" s="15"/>
      <c r="G47" s="16" t="str">
        <f t="shared" si="7"/>
        <v/>
      </c>
      <c r="H47" s="14" t="str">
        <f t="shared" si="8"/>
        <v/>
      </c>
      <c r="I47" s="16" t="str">
        <f t="shared" si="9"/>
        <v/>
      </c>
      <c r="J47" s="24" t="e">
        <f t="shared" si="10"/>
        <v>#VALUE!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 t="shared" si="7"/>
        <v/>
      </c>
      <c r="H48" s="14" t="str">
        <f t="shared" si="8"/>
        <v/>
      </c>
      <c r="I48" s="16" t="str">
        <f t="shared" si="9"/>
        <v/>
      </c>
      <c r="J48" s="24" t="e">
        <f t="shared" si="10"/>
        <v>#VALUE!</v>
      </c>
      <c r="K48" s="20"/>
    </row>
  </sheetData>
  <sheetProtection insertRows="0" deleteRows="0"/>
  <conditionalFormatting sqref="F10:J13 A29:J32 A26:D28 F26:J28 A40:D44 F40:J44 A16:J18 A10:D13 A45:J48">
    <cfRule type="expression" dxfId="623" priority="45">
      <formula>NOT(ISBLANK($F10))</formula>
    </cfRule>
    <cfRule type="expression" dxfId="622" priority="46">
      <formula>$J10=3</formula>
    </cfRule>
    <cfRule type="expression" dxfId="621" priority="47">
      <formula>$J10=2</formula>
    </cfRule>
    <cfRule type="expression" dxfId="620" priority="48">
      <formula>$J10=1</formula>
    </cfRule>
  </conditionalFormatting>
  <conditionalFormatting sqref="E11">
    <cfRule type="expression" dxfId="619" priority="41">
      <formula>NOT(ISBLANK($F11))</formula>
    </cfRule>
    <cfRule type="expression" dxfId="618" priority="42">
      <formula>$J11=3</formula>
    </cfRule>
    <cfRule type="expression" dxfId="617" priority="43">
      <formula>$J11=2</formula>
    </cfRule>
    <cfRule type="expression" dxfId="616" priority="44">
      <formula>$J11=1</formula>
    </cfRule>
  </conditionalFormatting>
  <conditionalFormatting sqref="E10">
    <cfRule type="expression" dxfId="615" priority="37">
      <formula>NOT(ISBLANK($F10))</formula>
    </cfRule>
    <cfRule type="expression" dxfId="614" priority="38">
      <formula>$J10=3</formula>
    </cfRule>
    <cfRule type="expression" dxfId="613" priority="39">
      <formula>$J10=2</formula>
    </cfRule>
    <cfRule type="expression" dxfId="612" priority="40">
      <formula>$J10=1</formula>
    </cfRule>
  </conditionalFormatting>
  <conditionalFormatting sqref="E12">
    <cfRule type="expression" dxfId="611" priority="33">
      <formula>NOT(ISBLANK($F12))</formula>
    </cfRule>
    <cfRule type="expression" dxfId="610" priority="34">
      <formula>$J12=3</formula>
    </cfRule>
    <cfRule type="expression" dxfId="609" priority="35">
      <formula>$J12=2</formula>
    </cfRule>
    <cfRule type="expression" dxfId="608" priority="36">
      <formula>$J12=1</formula>
    </cfRule>
  </conditionalFormatting>
  <conditionalFormatting sqref="E13">
    <cfRule type="expression" dxfId="607" priority="29">
      <formula>NOT(ISBLANK($F13))</formula>
    </cfRule>
    <cfRule type="expression" dxfId="606" priority="30">
      <formula>$J13=3</formula>
    </cfRule>
    <cfRule type="expression" dxfId="605" priority="31">
      <formula>$J13=2</formula>
    </cfRule>
    <cfRule type="expression" dxfId="604" priority="32">
      <formula>$J13=1</formula>
    </cfRule>
  </conditionalFormatting>
  <conditionalFormatting sqref="E26:E27">
    <cfRule type="expression" dxfId="603" priority="25">
      <formula>NOT(ISBLANK($F26))</formula>
    </cfRule>
    <cfRule type="expression" dxfId="602" priority="26">
      <formula>$J26=3</formula>
    </cfRule>
    <cfRule type="expression" dxfId="601" priority="27">
      <formula>$J26=2</formula>
    </cfRule>
    <cfRule type="expression" dxfId="600" priority="28">
      <formula>$J26=1</formula>
    </cfRule>
  </conditionalFormatting>
  <conditionalFormatting sqref="E28">
    <cfRule type="expression" dxfId="599" priority="21">
      <formula>NOT(ISBLANK($F28))</formula>
    </cfRule>
    <cfRule type="expression" dxfId="598" priority="22">
      <formula>$J28=3</formula>
    </cfRule>
    <cfRule type="expression" dxfId="597" priority="23">
      <formula>$J28=2</formula>
    </cfRule>
    <cfRule type="expression" dxfId="596" priority="24">
      <formula>$J28=1</formula>
    </cfRule>
  </conditionalFormatting>
  <conditionalFormatting sqref="E43">
    <cfRule type="expression" dxfId="595" priority="17">
      <formula>NOT(ISBLANK($F43))</formula>
    </cfRule>
    <cfRule type="expression" dxfId="594" priority="18">
      <formula>$J43=3</formula>
    </cfRule>
    <cfRule type="expression" dxfId="593" priority="19">
      <formula>$J43=2</formula>
    </cfRule>
    <cfRule type="expression" dxfId="592" priority="20">
      <formula>$J43=1</formula>
    </cfRule>
  </conditionalFormatting>
  <conditionalFormatting sqref="E41">
    <cfRule type="expression" dxfId="591" priority="13">
      <formula>NOT(ISBLANK($F41))</formula>
    </cfRule>
    <cfRule type="expression" dxfId="590" priority="14">
      <formula>$J41=3</formula>
    </cfRule>
    <cfRule type="expression" dxfId="589" priority="15">
      <formula>$J41=2</formula>
    </cfRule>
    <cfRule type="expression" dxfId="588" priority="16">
      <formula>$J41=1</formula>
    </cfRule>
  </conditionalFormatting>
  <conditionalFormatting sqref="E40">
    <cfRule type="expression" dxfId="587" priority="9">
      <formula>NOT(ISBLANK($F40))</formula>
    </cfRule>
    <cfRule type="expression" dxfId="586" priority="10">
      <formula>$J40=3</formula>
    </cfRule>
    <cfRule type="expression" dxfId="585" priority="11">
      <formula>$J40=2</formula>
    </cfRule>
    <cfRule type="expression" dxfId="584" priority="12">
      <formula>$J40=1</formula>
    </cfRule>
  </conditionalFormatting>
  <conditionalFormatting sqref="E42">
    <cfRule type="expression" dxfId="583" priority="5">
      <formula>NOT(ISBLANK($F42))</formula>
    </cfRule>
    <cfRule type="expression" dxfId="582" priority="6">
      <formula>$J42=3</formula>
    </cfRule>
    <cfRule type="expression" dxfId="581" priority="7">
      <formula>$J42=2</formula>
    </cfRule>
    <cfRule type="expression" dxfId="580" priority="8">
      <formula>$J42=1</formula>
    </cfRule>
  </conditionalFormatting>
  <conditionalFormatting sqref="E44">
    <cfRule type="expression" dxfId="579" priority="1">
      <formula>NOT(ISBLANK($F44))</formula>
    </cfRule>
    <cfRule type="expression" dxfId="578" priority="2">
      <formula>$J44=3</formula>
    </cfRule>
    <cfRule type="expression" dxfId="577" priority="3">
      <formula>$J44=2</formula>
    </cfRule>
    <cfRule type="expression" dxfId="576" priority="4">
      <formula>$J44=1</formula>
    </cfRule>
  </conditionalFormatting>
  <conditionalFormatting sqref="F14">
    <cfRule type="expression" dxfId="575" priority="49">
      <formula>NOT(ISBLANK($F14))</formula>
    </cfRule>
    <cfRule type="expression" dxfId="574" priority="50">
      <formula>$J15=3</formula>
    </cfRule>
    <cfRule type="expression" dxfId="573" priority="51">
      <formula>$J15=2</formula>
    </cfRule>
    <cfRule type="expression" dxfId="572" priority="52">
      <formula>$J15=1</formula>
    </cfRule>
  </conditionalFormatting>
  <conditionalFormatting sqref="A15:E15 F14 G15:J15">
    <cfRule type="expression" dxfId="571" priority="53">
      <formula>NOT(ISBLANK($F13))</formula>
    </cfRule>
    <cfRule type="expression" dxfId="570" priority="54">
      <formula>$J14=3</formula>
    </cfRule>
    <cfRule type="expression" dxfId="569" priority="55">
      <formula>$J14=2</formula>
    </cfRule>
    <cfRule type="expression" dxfId="568" priority="56">
      <formula>$J14=1</formula>
    </cfRule>
  </conditionalFormatting>
  <conditionalFormatting sqref="G14:J14 A14:E14">
    <cfRule type="expression" dxfId="567" priority="57">
      <formula>NOT(ISBLANK(#REF!))</formula>
    </cfRule>
    <cfRule type="expression" dxfId="566" priority="58">
      <formula>$J14=3</formula>
    </cfRule>
    <cfRule type="expression" dxfId="565" priority="59">
      <formula>$J14=2</formula>
    </cfRule>
    <cfRule type="expression" dxfId="564" priority="60">
      <formula>$J14=1</formula>
    </cfRule>
  </conditionalFormatting>
  <dataValidations count="1">
    <dataValidation type="list" allowBlank="1" showInputMessage="1" showErrorMessage="1" sqref="A10:A18 A26:A32 A40:A48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F10:F14 F16:F18 F26:F32 F40:F48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8"/>
  <sheetViews>
    <sheetView topLeftCell="A20" zoomScale="89" zoomScaleNormal="89" workbookViewId="0">
      <selection activeCell="P38" sqref="P38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COUNTA(A10:A18)+COUNTA(Table43410192531376467708291100118130[Boat Name])+COUNTA(Table434711202632386568718392101119131[Boat Name])</f>
        <v>15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 t="s">
        <v>183</v>
      </c>
      <c r="C5" s="7"/>
      <c r="D5" s="11" t="s">
        <v>88</v>
      </c>
      <c r="E5" s="23">
        <f>COUNTA(A10:A18)</f>
        <v>4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4.1500000000000004</v>
      </c>
      <c r="C6" s="7"/>
      <c r="D6" s="11" t="s">
        <v>89</v>
      </c>
      <c r="E6" s="23">
        <f>E5-COUNTIF(F10:F18, "DNC")</f>
        <v>4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0.77777777777777779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108</v>
      </c>
      <c r="B10" s="26" t="str">
        <f>VLOOKUP(A10, Boats!A$1:F$144, 2, FALSE)</f>
        <v>Lintunen/Naysmith</v>
      </c>
      <c r="C10" s="26">
        <f>VLOOKUP(A10, Boats!A$1:F$144, 3, FALSE)</f>
        <v>67875</v>
      </c>
      <c r="D10" s="26">
        <f>VLOOKUP(A10, Boats!A$1:F$144, 5, FALSE)</f>
        <v>112</v>
      </c>
      <c r="E10" s="15">
        <v>0.81686342592592587</v>
      </c>
      <c r="F10" s="27"/>
      <c r="G10" s="28">
        <f t="shared" ref="G10:G18" si="0">IF(ISBLANK(E10), "", (E10-B$7) *24*60*60)</f>
        <v>3376.9999999999941</v>
      </c>
      <c r="H10" s="26">
        <f t="shared" ref="H10:H18" si="1">IF(ISBLANK(E10), "", ROUND(B$6*D10, 0))</f>
        <v>465</v>
      </c>
      <c r="I10" s="28">
        <f t="shared" ref="I10:I18" si="2">IF(ISBLANK(E10),"",G10-H10)</f>
        <v>2911.9999999999941</v>
      </c>
      <c r="J10" s="29">
        <f>IF(F10="DNF", $E$6+1, IF(F10="DNS", $E$6+1, IF(F10="DSQ", $E$6+1, IF(F10="DNC", $E$5+1, RANK(I10, I$10:I$18, 1)))))</f>
        <v>1</v>
      </c>
      <c r="K10" s="18"/>
    </row>
    <row r="11" spans="1:11" s="8" customFormat="1" ht="15.75" x14ac:dyDescent="0.25">
      <c r="A11" s="13" t="s">
        <v>39</v>
      </c>
      <c r="B11" s="26" t="str">
        <f>VLOOKUP(A11, Boats!A$1:F$144, 2, FALSE)</f>
        <v>Andy Kozieradzki</v>
      </c>
      <c r="C11" s="26">
        <f>VLOOKUP(A11, Boats!A$1:F$144, 3, FALSE)</f>
        <v>30578</v>
      </c>
      <c r="D11" s="26">
        <f>VLOOKUP(A11, Boats!A$1:F$144, 5, FALSE)</f>
        <v>133</v>
      </c>
      <c r="E11" s="15">
        <v>0.82042824074074072</v>
      </c>
      <c r="F11" s="27"/>
      <c r="G11" s="28">
        <f t="shared" si="0"/>
        <v>3684.9999999999973</v>
      </c>
      <c r="H11" s="26">
        <f t="shared" si="1"/>
        <v>552</v>
      </c>
      <c r="I11" s="28">
        <f t="shared" si="2"/>
        <v>3132.9999999999973</v>
      </c>
      <c r="J11" s="29">
        <f>IF(F11="DNF", $E$6+1, IF(F11="DNS", $E$6+1, IF(F11="DSQ", $E$6+1, IF(F11="DNC", $E$5+1, RANK(I11, I$10:I$18, 1)))))</f>
        <v>2</v>
      </c>
      <c r="K11" s="18"/>
    </row>
    <row r="12" spans="1:11" s="8" customFormat="1" ht="15.75" x14ac:dyDescent="0.25">
      <c r="A12" s="13" t="s">
        <v>114</v>
      </c>
      <c r="B12" s="26" t="str">
        <f>VLOOKUP(A12, Boats!A$1:F$144, 2, FALSE)</f>
        <v>Scott Pillon</v>
      </c>
      <c r="C12" s="26">
        <f>VLOOKUP(A12, Boats!A$1:F$144, 3, FALSE)</f>
        <v>911</v>
      </c>
      <c r="D12" s="26">
        <f>VLOOKUP(A12, Boats!A$1:F$144, 5, FALSE)</f>
        <v>115</v>
      </c>
      <c r="E12" s="15">
        <v>0.82387731481481474</v>
      </c>
      <c r="F12" s="27"/>
      <c r="G12" s="28">
        <f t="shared" si="0"/>
        <v>3982.9999999999927</v>
      </c>
      <c r="H12" s="26">
        <f t="shared" si="1"/>
        <v>477</v>
      </c>
      <c r="I12" s="28">
        <f t="shared" si="2"/>
        <v>3505.9999999999927</v>
      </c>
      <c r="J12" s="29">
        <f>IF(F12="DNF", $E$6+1, IF(F12="DNS", $E$6+1, IF(F12="DSQ", $E$6+1, IF(F12="DNC", $E$5+1, RANK(I12, I$10:I$18, 1)))))</f>
        <v>3</v>
      </c>
      <c r="K12" s="18"/>
    </row>
    <row r="13" spans="1:11" s="8" customFormat="1" ht="15.75" x14ac:dyDescent="0.25">
      <c r="A13" s="13" t="s">
        <v>98</v>
      </c>
      <c r="B13" s="14" t="s">
        <v>185</v>
      </c>
      <c r="C13" s="26"/>
      <c r="D13" s="26">
        <v>133</v>
      </c>
      <c r="E13" s="15">
        <v>0.82844907407407409</v>
      </c>
      <c r="F13" s="27"/>
      <c r="G13" s="28">
        <f t="shared" si="0"/>
        <v>4378</v>
      </c>
      <c r="H13" s="26">
        <f t="shared" si="1"/>
        <v>552</v>
      </c>
      <c r="I13" s="28">
        <f t="shared" si="2"/>
        <v>3826</v>
      </c>
      <c r="J13" s="33">
        <f>IF(F13="DNF", $E$6+1, IF(F13="DNS", $E$6+1, IF(F13="DSQ", $E$6+1, IF(F13="DNC", $E$5+1, RANK(I13, I$10:I$18, 1)))))</f>
        <v>4</v>
      </c>
      <c r="K13" s="18"/>
    </row>
    <row r="14" spans="1:11" ht="15.75" x14ac:dyDescent="0.25">
      <c r="A14" s="25"/>
      <c r="B14" s="26"/>
      <c r="C14" s="26"/>
      <c r="D14" s="26"/>
      <c r="E14" s="27"/>
      <c r="F14" s="49"/>
      <c r="G14" s="28" t="str">
        <f t="shared" si="0"/>
        <v/>
      </c>
      <c r="H14" s="26" t="str">
        <f t="shared" si="1"/>
        <v/>
      </c>
      <c r="I14" s="28" t="str">
        <f t="shared" si="2"/>
        <v/>
      </c>
      <c r="J14" s="33" t="e">
        <f>IF(F13="DNF", $E$6+1, IF(F13="DNS", $E$6+1, IF(F13="DSQ", $E$6+1, IF(F13="DNC", $E$5+1, RANK(I14, I$10:I$18, 1)))))</f>
        <v>#VALUE!</v>
      </c>
      <c r="K14" s="20"/>
    </row>
    <row r="15" spans="1:11" ht="15.75" x14ac:dyDescent="0.25">
      <c r="A15" s="13"/>
      <c r="B15" s="26"/>
      <c r="C15" s="26"/>
      <c r="D15" s="26"/>
      <c r="E15" s="15"/>
      <c r="F15" s="15"/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29" t="e">
        <f>IF(#REF!="DNF", $E$6+1, IF(#REF!="DNS", $E$6+1, IF(#REF!="DSQ", $E$6+1, IF(#REF!="DNC", $E$5+1, RANK(I15, I$10:I$18, 1)))))</f>
        <v>#REF!</v>
      </c>
      <c r="K15" s="20"/>
    </row>
    <row r="16" spans="1:11" ht="15.75" x14ac:dyDescent="0.25">
      <c r="A16" s="13"/>
      <c r="B16" s="14"/>
      <c r="C16" s="14"/>
      <c r="D16" s="14"/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>IF(F16="DNF", $E$6+1, IF(F16="DNS", $E$6+1, IF(F16="DSQ", $E$6+1, IF(F16="DNC", $E$5+1, RANK(I16, I$10:I$18, 1)))))</f>
        <v>#VALUE!</v>
      </c>
      <c r="K16" s="20"/>
    </row>
    <row r="17" spans="1:11" ht="15.75" x14ac:dyDescent="0.25">
      <c r="A17" s="38"/>
      <c r="B17" s="14"/>
      <c r="C17" s="14"/>
      <c r="D17" s="14"/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>IF(F17="DNF", $E$6+1, IF(F17="DNS", $E$6+1, IF(F17="DSQ", $E$6+1, IF(F17="DNC", $E$5+1, RANK(I17, I$10:I$18, 1)))))</f>
        <v>#VALUE!</v>
      </c>
      <c r="K17" s="20"/>
    </row>
    <row r="18" spans="1:11" ht="15.75" x14ac:dyDescent="0.25">
      <c r="A18" s="13"/>
      <c r="B18" s="14"/>
      <c r="C18" s="14"/>
      <c r="D18" s="14"/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>IF(F18="DNF", $E$6+1, IF(F18="DNS", $E$6+1, IF(F18="DSQ", $E$6+1, IF(F18="DNC", $E$5+1, RANK(I18, I$10:I$18, 1)))))</f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9" t="s">
        <v>183</v>
      </c>
      <c r="C21" s="7"/>
      <c r="D21" s="11" t="s">
        <v>88</v>
      </c>
      <c r="E21" s="21">
        <f>COUNTA(A26:A32)</f>
        <v>4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>
        <v>4.1500000000000004</v>
      </c>
      <c r="C22" s="7"/>
      <c r="D22" s="11" t="s">
        <v>89</v>
      </c>
      <c r="E22" s="21">
        <f>E21-COUNTIF(F26:F32, "DNC")</f>
        <v>2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>
        <v>0.78125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 t="s">
        <v>64</v>
      </c>
      <c r="B26" s="26" t="str">
        <f>VLOOKUP(A26, Boats!A$1:F$144, 2, FALSE)</f>
        <v>John Amyot</v>
      </c>
      <c r="C26" s="26">
        <f>VLOOKUP(A26, Boats!A$1:F$144, 3, FALSE)</f>
        <v>50</v>
      </c>
      <c r="D26" s="26">
        <f>VLOOKUP(A26, Boats!A$1:F$144, 5, FALSE)</f>
        <v>205</v>
      </c>
      <c r="E26" s="15" t="s">
        <v>162</v>
      </c>
      <c r="F26" s="15" t="s">
        <v>90</v>
      </c>
      <c r="G26" s="28" t="e">
        <f t="shared" ref="G26:G32" si="3">IF(ISBLANK(E26), "", (E26-B$23) *24*60*60)</f>
        <v>#VALUE!</v>
      </c>
      <c r="H26" s="29">
        <f t="shared" ref="H26:H32" si="4">IF(ISBLANK(E26), "", ROUND(B$22*D26, 0))</f>
        <v>851</v>
      </c>
      <c r="I26" s="28" t="e">
        <f t="shared" ref="I26:I32" si="5">IF(ISBLANK(E26),"",G26-H26)</f>
        <v>#VALUE!</v>
      </c>
      <c r="J26" s="29">
        <f t="shared" ref="J26:J32" si="6">IF(F26="DNF", $E$22+1, IF(F26="DNS", $E$22+1, IF(F26="DSQ", $E$22+1, IF(F26="DNC", $E$21+1, RANK(I26, I$26:I$32, 1)))))</f>
        <v>5</v>
      </c>
      <c r="K26" s="20"/>
    </row>
    <row r="27" spans="1:11" ht="15.75" x14ac:dyDescent="0.25">
      <c r="A27" s="13" t="s">
        <v>91</v>
      </c>
      <c r="B27" s="26" t="str">
        <f>VLOOKUP(A27, Boats!A$1:F$144, 2, FALSE)</f>
        <v>Lothar Bauer</v>
      </c>
      <c r="C27" s="26">
        <f>VLOOKUP(A27, Boats!A$1:F$144, 3, FALSE)</f>
        <v>543</v>
      </c>
      <c r="D27" s="26">
        <f>VLOOKUP(A27, Boats!A$1:F$144, 5, FALSE)</f>
        <v>211</v>
      </c>
      <c r="E27" s="27"/>
      <c r="F27" s="15" t="s">
        <v>90</v>
      </c>
      <c r="G27" s="28" t="str">
        <f t="shared" si="3"/>
        <v/>
      </c>
      <c r="H27" s="29" t="str">
        <f t="shared" si="4"/>
        <v/>
      </c>
      <c r="I27" s="28" t="str">
        <f t="shared" si="5"/>
        <v/>
      </c>
      <c r="J27" s="29">
        <f t="shared" si="6"/>
        <v>5</v>
      </c>
      <c r="K27" s="20"/>
    </row>
    <row r="28" spans="1:11" ht="15.75" x14ac:dyDescent="0.25">
      <c r="A28" s="13" t="s">
        <v>133</v>
      </c>
      <c r="B28" s="26" t="str">
        <f>VLOOKUP(A28, Boats!A$1:F$144, 2, FALSE)</f>
        <v>Jason Allson</v>
      </c>
      <c r="C28" s="26">
        <f>VLOOKUP(A28, Boats!A$1:F$144, 3, FALSE)</f>
        <v>370</v>
      </c>
      <c r="D28" s="26">
        <f>VLOOKUP(A28, Boats!A$1:F$144, 5, FALSE)</f>
        <v>163</v>
      </c>
      <c r="E28" s="15">
        <v>0.83009259259259249</v>
      </c>
      <c r="F28" s="27"/>
      <c r="G28" s="28">
        <f t="shared" si="3"/>
        <v>4219.9999999999909</v>
      </c>
      <c r="H28" s="29">
        <f t="shared" si="4"/>
        <v>676</v>
      </c>
      <c r="I28" s="28">
        <f t="shared" si="5"/>
        <v>3543.9999999999909</v>
      </c>
      <c r="J28" s="29" t="e">
        <f t="shared" si="6"/>
        <v>#VALUE!</v>
      </c>
      <c r="K28" s="20"/>
    </row>
    <row r="29" spans="1:11" ht="15.75" x14ac:dyDescent="0.25">
      <c r="A29" s="13" t="s">
        <v>143</v>
      </c>
      <c r="B29" s="26" t="str">
        <f>VLOOKUP(A29, Boats!A$1:F$144, 2, FALSE)</f>
        <v>Andrea Hill</v>
      </c>
      <c r="C29" s="26">
        <f>VLOOKUP(A29, Boats!A$1:F$144, 3, FALSE)</f>
        <v>533</v>
      </c>
      <c r="D29" s="26">
        <f>VLOOKUP(A29, Boats!A$1:F$144, 5, FALSE)</f>
        <v>173</v>
      </c>
      <c r="E29" s="15">
        <v>0.83565972222222218</v>
      </c>
      <c r="F29" s="27"/>
      <c r="G29" s="28">
        <f t="shared" si="3"/>
        <v>4700.9999999999964</v>
      </c>
      <c r="H29" s="29">
        <f t="shared" si="4"/>
        <v>718</v>
      </c>
      <c r="I29" s="28">
        <f t="shared" si="5"/>
        <v>3982.9999999999964</v>
      </c>
      <c r="J29" s="29" t="e">
        <f t="shared" si="6"/>
        <v>#VALUE!</v>
      </c>
      <c r="K29" s="20"/>
    </row>
    <row r="30" spans="1:11" ht="15.75" x14ac:dyDescent="0.25">
      <c r="A30" s="13"/>
      <c r="B30" s="14" t="e">
        <f>VLOOKUP(A30, Boats!A$1:F$144, 2, FALSE)</f>
        <v>#N/A</v>
      </c>
      <c r="C30" s="14" t="e">
        <f>VLOOKUP(A30, Boats!A$1:F$144, 3, FALSE)</f>
        <v>#N/A</v>
      </c>
      <c r="D30" s="14" t="e">
        <f>VLOOKUP(A30, Boats!A$1:F$144, 5, FALSE)</f>
        <v>#N/A</v>
      </c>
      <c r="E30" s="15"/>
      <c r="F30" s="15"/>
      <c r="G30" s="16" t="str">
        <f t="shared" si="3"/>
        <v/>
      </c>
      <c r="H30" s="14" t="str">
        <f t="shared" si="4"/>
        <v/>
      </c>
      <c r="I30" s="16" t="str">
        <f t="shared" si="5"/>
        <v/>
      </c>
      <c r="J30" s="14" t="e">
        <f t="shared" si="6"/>
        <v>#VALUE!</v>
      </c>
      <c r="K30" s="20"/>
    </row>
    <row r="31" spans="1:11" ht="15.75" x14ac:dyDescent="0.25">
      <c r="A31" s="25"/>
      <c r="B31" s="26" t="e">
        <f>VLOOKUP(A31, Boats!A$1:F$144, 2, FALSE)</f>
        <v>#N/A</v>
      </c>
      <c r="C31" s="26" t="e">
        <f>VLOOKUP(A31, Boats!A$1:F$144, 3, FALSE)</f>
        <v>#N/A</v>
      </c>
      <c r="D31" s="26" t="e">
        <f>VLOOKUP(A31, Boats!A$1:F$144, 5, FALSE)</f>
        <v>#N/A</v>
      </c>
      <c r="E31" s="27"/>
      <c r="F31" s="27"/>
      <c r="G31" s="28" t="str">
        <f t="shared" si="3"/>
        <v/>
      </c>
      <c r="H31" s="29" t="str">
        <f t="shared" si="4"/>
        <v/>
      </c>
      <c r="I31" s="28" t="str">
        <f t="shared" si="5"/>
        <v/>
      </c>
      <c r="J31" s="29" t="e">
        <f t="shared" si="6"/>
        <v>#VALUE!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3"/>
        <v/>
      </c>
      <c r="H32" s="14" t="str">
        <f t="shared" si="4"/>
        <v/>
      </c>
      <c r="I32" s="16" t="str">
        <f t="shared" si="5"/>
        <v/>
      </c>
      <c r="J32" s="14" t="e">
        <f t="shared" si="6"/>
        <v>#VALUE!</v>
      </c>
      <c r="K32" s="20"/>
    </row>
    <row r="34" spans="1:11" ht="18.75" x14ac:dyDescent="0.3">
      <c r="A34" s="4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11"/>
      <c r="B35" s="9" t="s">
        <v>183</v>
      </c>
      <c r="C35" s="7"/>
      <c r="D35" s="11" t="s">
        <v>88</v>
      </c>
      <c r="E35" s="21">
        <f>COUNTA(A40:A48)</f>
        <v>7</v>
      </c>
      <c r="F35" s="7"/>
      <c r="G35" s="7"/>
      <c r="H35" s="7"/>
      <c r="I35" s="7"/>
      <c r="J35" s="7"/>
      <c r="K35" s="7"/>
    </row>
    <row r="36" spans="1:11" x14ac:dyDescent="0.25">
      <c r="A36" s="11" t="s">
        <v>10</v>
      </c>
      <c r="B36" s="50">
        <v>4.1500000000000004</v>
      </c>
      <c r="C36" s="7"/>
      <c r="D36" s="11" t="s">
        <v>89</v>
      </c>
      <c r="E36" s="21">
        <f>E35-COUNTIF(F40:F48, "DNC")</f>
        <v>4</v>
      </c>
      <c r="F36" s="7"/>
      <c r="G36" s="7"/>
      <c r="H36" s="7"/>
      <c r="I36" s="7"/>
      <c r="J36" s="7"/>
      <c r="K36" s="7"/>
    </row>
    <row r="37" spans="1:11" x14ac:dyDescent="0.25">
      <c r="A37" s="11" t="s">
        <v>11</v>
      </c>
      <c r="B37" s="10">
        <v>0.78472222222222221</v>
      </c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11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s="8" customFormat="1" x14ac:dyDescent="0.25">
      <c r="A39" s="19" t="s">
        <v>0</v>
      </c>
      <c r="B39" s="18" t="s">
        <v>5</v>
      </c>
      <c r="C39" s="18" t="s">
        <v>3</v>
      </c>
      <c r="D39" s="18" t="s">
        <v>7</v>
      </c>
      <c r="E39" s="18" t="s">
        <v>12</v>
      </c>
      <c r="F39" s="18" t="s">
        <v>26</v>
      </c>
      <c r="G39" s="18" t="s">
        <v>28</v>
      </c>
      <c r="H39" s="18" t="s">
        <v>13</v>
      </c>
      <c r="I39" s="18" t="s">
        <v>30</v>
      </c>
      <c r="J39" s="18" t="s">
        <v>15</v>
      </c>
      <c r="K39" s="12" t="s">
        <v>16</v>
      </c>
    </row>
    <row r="40" spans="1:11" ht="15.75" x14ac:dyDescent="0.25">
      <c r="A40" s="13" t="s">
        <v>66</v>
      </c>
      <c r="B40" s="26" t="str">
        <f>VLOOKUP(A40, Boats!A$1:F$144, 2, FALSE)</f>
        <v>Mary Chesnik</v>
      </c>
      <c r="C40" s="26">
        <f>VLOOKUP(A40, Boats!A$1:F$144, 3, FALSE)</f>
        <v>15944</v>
      </c>
      <c r="D40" s="26">
        <f>VLOOKUP(A40, Boats!A$1:F$144, 5, FALSE)</f>
        <v>217</v>
      </c>
      <c r="E40" s="15">
        <v>0.83708333333333329</v>
      </c>
      <c r="F40" s="27"/>
      <c r="G40" s="28">
        <f t="shared" ref="G40:G48" si="7">IF(ISBLANK(E40), "", (E40-B$37) *24*60*60)</f>
        <v>4523.9999999999973</v>
      </c>
      <c r="H40" s="29">
        <f t="shared" ref="H40:H48" si="8">IF(ISBLANK(E40), "", ROUND(B$36*D40, 0))</f>
        <v>901</v>
      </c>
      <c r="I40" s="28">
        <f t="shared" ref="I40:I48" si="9">IF(ISBLANK(E40),"",G40-H40)</f>
        <v>3622.9999999999973</v>
      </c>
      <c r="J40" s="31">
        <f t="shared" ref="J40:J48" si="10">IF(F40="DNF", $E$36+1, IF(F40="DNS", $E$36+1, IF(F40="DSQ", $E$36+1, IF(F40="DNC", $E$35+1, RANK(I40, I$40:I$48, 1)))))</f>
        <v>1</v>
      </c>
      <c r="K40" s="17"/>
    </row>
    <row r="41" spans="1:11" ht="15.75" x14ac:dyDescent="0.25">
      <c r="A41" s="13" t="s">
        <v>74</v>
      </c>
      <c r="B41" s="14" t="str">
        <f>VLOOKUP(A41, Boats!A$1:F$144, 2, FALSE)</f>
        <v>Chris Wysynski</v>
      </c>
      <c r="C41" s="14">
        <f>VLOOKUP(A41, Boats!A$1:F$144, 3, FALSE)</f>
        <v>68</v>
      </c>
      <c r="D41" s="14">
        <f>VLOOKUP(A41, Boats!A$1:F$144, 5, FALSE)</f>
        <v>229</v>
      </c>
      <c r="E41" s="15">
        <v>0.84111111111111114</v>
      </c>
      <c r="F41" s="15"/>
      <c r="G41" s="16">
        <f t="shared" si="7"/>
        <v>4872.0000000000036</v>
      </c>
      <c r="H41" s="14">
        <f t="shared" si="8"/>
        <v>950</v>
      </c>
      <c r="I41" s="16">
        <f t="shared" si="9"/>
        <v>3922.0000000000036</v>
      </c>
      <c r="J41" s="24">
        <f t="shared" si="10"/>
        <v>2</v>
      </c>
      <c r="K41" s="17"/>
    </row>
    <row r="42" spans="1:11" ht="15.75" x14ac:dyDescent="0.25">
      <c r="A42" s="13" t="s">
        <v>124</v>
      </c>
      <c r="B42" s="26" t="str">
        <f>VLOOKUP(A42, Boats!A$1:F$144, 2, FALSE)</f>
        <v>Walter Argent</v>
      </c>
      <c r="C42" s="26">
        <f>VLOOKUP(A42, Boats!A$1:F$144, 3, FALSE)</f>
        <v>15901</v>
      </c>
      <c r="D42" s="26">
        <f>VLOOKUP(A42, Boats!A$1:F$144, 5, FALSE)</f>
        <v>229</v>
      </c>
      <c r="E42" s="15">
        <v>0.85934027777777777</v>
      </c>
      <c r="F42" s="27"/>
      <c r="G42" s="28">
        <f t="shared" si="7"/>
        <v>6447.0000000000009</v>
      </c>
      <c r="H42" s="29">
        <f t="shared" si="8"/>
        <v>950</v>
      </c>
      <c r="I42" s="28">
        <f t="shared" si="9"/>
        <v>5497.0000000000009</v>
      </c>
      <c r="J42" s="31">
        <f t="shared" si="10"/>
        <v>3</v>
      </c>
      <c r="K42" s="20"/>
    </row>
    <row r="43" spans="1:11" ht="15.75" x14ac:dyDescent="0.25">
      <c r="A43" s="13" t="s">
        <v>95</v>
      </c>
      <c r="B43" s="14" t="str">
        <f>VLOOKUP(A43, Boats!A$1:F$144, 2, FALSE)</f>
        <v>Zane Handysides</v>
      </c>
      <c r="C43" s="14">
        <f>VLOOKUP(A43, Boats!A$1:F$144, 3, FALSE)</f>
        <v>5988</v>
      </c>
      <c r="D43" s="14">
        <f>VLOOKUP(A43, Boats!A$1:F$144, 5, FALSE)</f>
        <v>229</v>
      </c>
      <c r="E43" s="15"/>
      <c r="F43" s="15" t="s">
        <v>17</v>
      </c>
      <c r="G43" s="16" t="str">
        <f t="shared" si="7"/>
        <v/>
      </c>
      <c r="H43" s="14" t="str">
        <f t="shared" si="8"/>
        <v/>
      </c>
      <c r="I43" s="16" t="str">
        <f t="shared" si="9"/>
        <v/>
      </c>
      <c r="J43" s="24">
        <f t="shared" si="10"/>
        <v>5</v>
      </c>
      <c r="K43" s="20"/>
    </row>
    <row r="44" spans="1:11" ht="15.75" x14ac:dyDescent="0.25">
      <c r="A44" s="13" t="s">
        <v>173</v>
      </c>
      <c r="B44" s="14" t="str">
        <f>VLOOKUP(A44, Boats!A$1:F$144, 2, FALSE)</f>
        <v>Brenda Morgan</v>
      </c>
      <c r="C44" s="14">
        <f>VLOOKUP(A44, Boats!A$1:F$144, 3, FALSE)</f>
        <v>956</v>
      </c>
      <c r="D44" s="14">
        <f>VLOOKUP(A44, Boats!A$1:F$144, 5, FALSE)</f>
        <v>233</v>
      </c>
      <c r="E44" s="15"/>
      <c r="F44" s="15" t="s">
        <v>90</v>
      </c>
      <c r="G44" s="16" t="str">
        <f t="shared" si="7"/>
        <v/>
      </c>
      <c r="H44" s="14" t="str">
        <f t="shared" si="8"/>
        <v/>
      </c>
      <c r="I44" s="16" t="str">
        <f t="shared" si="9"/>
        <v/>
      </c>
      <c r="J44" s="32">
        <f t="shared" si="10"/>
        <v>8</v>
      </c>
      <c r="K44" s="20"/>
    </row>
    <row r="45" spans="1:11" ht="15.75" x14ac:dyDescent="0.25">
      <c r="A45" s="38" t="s">
        <v>80</v>
      </c>
      <c r="B45" s="34" t="str">
        <f>VLOOKUP(A45, Boats!A$1:F$144, 2, FALSE)</f>
        <v>Bernard Wolter</v>
      </c>
      <c r="C45" s="34">
        <f>VLOOKUP(A45, Boats!A$1:F$144, 3, FALSE)</f>
        <v>99</v>
      </c>
      <c r="D45" s="34">
        <f>VLOOKUP(A45, Boats!A$1:F$144, 5, FALSE)</f>
        <v>237</v>
      </c>
      <c r="E45" s="36"/>
      <c r="F45" s="36" t="s">
        <v>90</v>
      </c>
      <c r="G45" s="37" t="str">
        <f t="shared" si="7"/>
        <v/>
      </c>
      <c r="H45" s="35" t="str">
        <f t="shared" si="8"/>
        <v/>
      </c>
      <c r="I45" s="37" t="str">
        <f t="shared" si="9"/>
        <v/>
      </c>
      <c r="J45" s="39">
        <f t="shared" si="10"/>
        <v>8</v>
      </c>
      <c r="K45" s="20"/>
    </row>
    <row r="46" spans="1:11" ht="15.75" x14ac:dyDescent="0.25">
      <c r="A46" s="13" t="s">
        <v>117</v>
      </c>
      <c r="B46" s="14" t="str">
        <f>VLOOKUP(A46, Boats!A$1:F$144, 2, FALSE)</f>
        <v>MJ Hutchinson</v>
      </c>
      <c r="C46" s="14">
        <f>VLOOKUP(A46, Boats!A$1:F$144, 3, FALSE)</f>
        <v>178</v>
      </c>
      <c r="D46" s="14">
        <f>VLOOKUP(A46, Boats!A$1:F$144, 5, FALSE)</f>
        <v>246</v>
      </c>
      <c r="E46" s="15"/>
      <c r="F46" s="15" t="s">
        <v>90</v>
      </c>
      <c r="G46" s="16" t="str">
        <f t="shared" si="7"/>
        <v/>
      </c>
      <c r="H46" s="14" t="str">
        <f t="shared" si="8"/>
        <v/>
      </c>
      <c r="I46" s="16" t="str">
        <f t="shared" si="9"/>
        <v/>
      </c>
      <c r="J46" s="24">
        <f t="shared" si="10"/>
        <v>8</v>
      </c>
      <c r="K46" s="20"/>
    </row>
    <row r="47" spans="1:11" ht="15.75" x14ac:dyDescent="0.25">
      <c r="A47" s="13"/>
      <c r="B47" s="14" t="e">
        <f>VLOOKUP(A47, Boats!A$1:F$144, 2, FALSE)</f>
        <v>#N/A</v>
      </c>
      <c r="C47" s="14" t="e">
        <f>VLOOKUP(A47, Boats!A$1:F$144, 3, FALSE)</f>
        <v>#N/A</v>
      </c>
      <c r="D47" s="14" t="e">
        <f>VLOOKUP(A47, Boats!A$1:F$144, 5, FALSE)</f>
        <v>#N/A</v>
      </c>
      <c r="E47" s="15"/>
      <c r="F47" s="15"/>
      <c r="G47" s="16" t="str">
        <f t="shared" si="7"/>
        <v/>
      </c>
      <c r="H47" s="14" t="str">
        <f t="shared" si="8"/>
        <v/>
      </c>
      <c r="I47" s="16" t="str">
        <f t="shared" si="9"/>
        <v/>
      </c>
      <c r="J47" s="24" t="e">
        <f t="shared" si="10"/>
        <v>#VALUE!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 t="shared" si="7"/>
        <v/>
      </c>
      <c r="H48" s="14" t="str">
        <f t="shared" si="8"/>
        <v/>
      </c>
      <c r="I48" s="16" t="str">
        <f t="shared" si="9"/>
        <v/>
      </c>
      <c r="J48" s="24" t="e">
        <f t="shared" si="10"/>
        <v>#VALUE!</v>
      </c>
      <c r="K48" s="20"/>
    </row>
  </sheetData>
  <sheetProtection insertRows="0" deleteRows="0"/>
  <conditionalFormatting sqref="F10:J13 A29:J32 A26:D28 F26:J28 A40:D44 F40:J44 A16:J18 A10:D13 A45:J48">
    <cfRule type="expression" dxfId="527" priority="45">
      <formula>NOT(ISBLANK($F10))</formula>
    </cfRule>
    <cfRule type="expression" dxfId="526" priority="46">
      <formula>$J10=3</formula>
    </cfRule>
    <cfRule type="expression" dxfId="525" priority="47">
      <formula>$J10=2</formula>
    </cfRule>
    <cfRule type="expression" dxfId="524" priority="48">
      <formula>$J10=1</formula>
    </cfRule>
  </conditionalFormatting>
  <conditionalFormatting sqref="E11">
    <cfRule type="expression" dxfId="523" priority="41">
      <formula>NOT(ISBLANK($F11))</formula>
    </cfRule>
    <cfRule type="expression" dxfId="522" priority="42">
      <formula>$J11=3</formula>
    </cfRule>
    <cfRule type="expression" dxfId="521" priority="43">
      <formula>$J11=2</formula>
    </cfRule>
    <cfRule type="expression" dxfId="520" priority="44">
      <formula>$J11=1</formula>
    </cfRule>
  </conditionalFormatting>
  <conditionalFormatting sqref="E10">
    <cfRule type="expression" dxfId="519" priority="37">
      <formula>NOT(ISBLANK($F10))</formula>
    </cfRule>
    <cfRule type="expression" dxfId="518" priority="38">
      <formula>$J10=3</formula>
    </cfRule>
    <cfRule type="expression" dxfId="517" priority="39">
      <formula>$J10=2</formula>
    </cfRule>
    <cfRule type="expression" dxfId="516" priority="40">
      <formula>$J10=1</formula>
    </cfRule>
  </conditionalFormatting>
  <conditionalFormatting sqref="E12">
    <cfRule type="expression" dxfId="515" priority="33">
      <formula>NOT(ISBLANK($F12))</formula>
    </cfRule>
    <cfRule type="expression" dxfId="514" priority="34">
      <formula>$J12=3</formula>
    </cfRule>
    <cfRule type="expression" dxfId="513" priority="35">
      <formula>$J12=2</formula>
    </cfRule>
    <cfRule type="expression" dxfId="512" priority="36">
      <formula>$J12=1</formula>
    </cfRule>
  </conditionalFormatting>
  <conditionalFormatting sqref="E13">
    <cfRule type="expression" dxfId="511" priority="29">
      <formula>NOT(ISBLANK($F13))</formula>
    </cfRule>
    <cfRule type="expression" dxfId="510" priority="30">
      <formula>$J13=3</formula>
    </cfRule>
    <cfRule type="expression" dxfId="509" priority="31">
      <formula>$J13=2</formula>
    </cfRule>
    <cfRule type="expression" dxfId="508" priority="32">
      <formula>$J13=1</formula>
    </cfRule>
  </conditionalFormatting>
  <conditionalFormatting sqref="E26:E27">
    <cfRule type="expression" dxfId="507" priority="25">
      <formula>NOT(ISBLANK($F26))</formula>
    </cfRule>
    <cfRule type="expression" dxfId="506" priority="26">
      <formula>$J26=3</formula>
    </cfRule>
    <cfRule type="expression" dxfId="505" priority="27">
      <formula>$J26=2</formula>
    </cfRule>
    <cfRule type="expression" dxfId="504" priority="28">
      <formula>$J26=1</formula>
    </cfRule>
  </conditionalFormatting>
  <conditionalFormatting sqref="E28">
    <cfRule type="expression" dxfId="503" priority="21">
      <formula>NOT(ISBLANK($F28))</formula>
    </cfRule>
    <cfRule type="expression" dxfId="502" priority="22">
      <formula>$J28=3</formula>
    </cfRule>
    <cfRule type="expression" dxfId="501" priority="23">
      <formula>$J28=2</formula>
    </cfRule>
    <cfRule type="expression" dxfId="500" priority="24">
      <formula>$J28=1</formula>
    </cfRule>
  </conditionalFormatting>
  <conditionalFormatting sqref="E43">
    <cfRule type="expression" dxfId="499" priority="17">
      <formula>NOT(ISBLANK($F43))</formula>
    </cfRule>
    <cfRule type="expression" dxfId="498" priority="18">
      <formula>$J43=3</formula>
    </cfRule>
    <cfRule type="expression" dxfId="497" priority="19">
      <formula>$J43=2</formula>
    </cfRule>
    <cfRule type="expression" dxfId="496" priority="20">
      <formula>$J43=1</formula>
    </cfRule>
  </conditionalFormatting>
  <conditionalFormatting sqref="E41">
    <cfRule type="expression" dxfId="495" priority="13">
      <formula>NOT(ISBLANK($F41))</formula>
    </cfRule>
    <cfRule type="expression" dxfId="494" priority="14">
      <formula>$J41=3</formula>
    </cfRule>
    <cfRule type="expression" dxfId="493" priority="15">
      <formula>$J41=2</formula>
    </cfRule>
    <cfRule type="expression" dxfId="492" priority="16">
      <formula>$J41=1</formula>
    </cfRule>
  </conditionalFormatting>
  <conditionalFormatting sqref="E40">
    <cfRule type="expression" dxfId="491" priority="9">
      <formula>NOT(ISBLANK($F40))</formula>
    </cfRule>
    <cfRule type="expression" dxfId="490" priority="10">
      <formula>$J40=3</formula>
    </cfRule>
    <cfRule type="expression" dxfId="489" priority="11">
      <formula>$J40=2</formula>
    </cfRule>
    <cfRule type="expression" dxfId="488" priority="12">
      <formula>$J40=1</formula>
    </cfRule>
  </conditionalFormatting>
  <conditionalFormatting sqref="E42">
    <cfRule type="expression" dxfId="487" priority="5">
      <formula>NOT(ISBLANK($F42))</formula>
    </cfRule>
    <cfRule type="expression" dxfId="486" priority="6">
      <formula>$J42=3</formula>
    </cfRule>
    <cfRule type="expression" dxfId="485" priority="7">
      <formula>$J42=2</formula>
    </cfRule>
    <cfRule type="expression" dxfId="484" priority="8">
      <formula>$J42=1</formula>
    </cfRule>
  </conditionalFormatting>
  <conditionalFormatting sqref="E44">
    <cfRule type="expression" dxfId="483" priority="1">
      <formula>NOT(ISBLANK($F44))</formula>
    </cfRule>
    <cfRule type="expression" dxfId="482" priority="2">
      <formula>$J44=3</formula>
    </cfRule>
    <cfRule type="expression" dxfId="481" priority="3">
      <formula>$J44=2</formula>
    </cfRule>
    <cfRule type="expression" dxfId="480" priority="4">
      <formula>$J44=1</formula>
    </cfRule>
  </conditionalFormatting>
  <conditionalFormatting sqref="F14">
    <cfRule type="expression" dxfId="479" priority="49">
      <formula>NOT(ISBLANK($F14))</formula>
    </cfRule>
    <cfRule type="expression" dxfId="478" priority="50">
      <formula>$J15=3</formula>
    </cfRule>
    <cfRule type="expression" dxfId="477" priority="51">
      <formula>$J15=2</formula>
    </cfRule>
    <cfRule type="expression" dxfId="476" priority="52">
      <formula>$J15=1</formula>
    </cfRule>
  </conditionalFormatting>
  <conditionalFormatting sqref="A15:E15 F14 G15:J15">
    <cfRule type="expression" dxfId="475" priority="53">
      <formula>NOT(ISBLANK($F13))</formula>
    </cfRule>
    <cfRule type="expression" dxfId="474" priority="54">
      <formula>$J14=3</formula>
    </cfRule>
    <cfRule type="expression" dxfId="473" priority="55">
      <formula>$J14=2</formula>
    </cfRule>
    <cfRule type="expression" dxfId="472" priority="56">
      <formula>$J14=1</formula>
    </cfRule>
  </conditionalFormatting>
  <conditionalFormatting sqref="G14:J14 A14:E14">
    <cfRule type="expression" dxfId="471" priority="57">
      <formula>NOT(ISBLANK(#REF!))</formula>
    </cfRule>
    <cfRule type="expression" dxfId="470" priority="58">
      <formula>$J14=3</formula>
    </cfRule>
    <cfRule type="expression" dxfId="469" priority="59">
      <formula>$J14=2</formula>
    </cfRule>
    <cfRule type="expression" dxfId="468" priority="60">
      <formula>$J14=1</formula>
    </cfRule>
  </conditionalFormatting>
  <dataValidations count="1">
    <dataValidation type="list" allowBlank="1" showInputMessage="1" showErrorMessage="1" sqref="A10:A18 A26:A32 A40:A48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F10:F14 F16:F18 F26:F32 F40:F48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8"/>
  <sheetViews>
    <sheetView topLeftCell="A3" zoomScaleNormal="100" workbookViewId="0">
      <selection activeCell="N11" sqref="N11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COUNTA(A10:A18)+COUNTA(Table43410192531376467708291100118130133[Boat Name])+COUNTA(Table434711202632386568718392101119131134[Boat Name])</f>
        <v>15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 t="s">
        <v>187</v>
      </c>
      <c r="C5" s="7"/>
      <c r="D5" s="11" t="s">
        <v>88</v>
      </c>
      <c r="E5" s="23">
        <f>COUNTA(A10:A18)</f>
        <v>4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4.29</v>
      </c>
      <c r="C6" s="7"/>
      <c r="D6" s="11" t="s">
        <v>89</v>
      </c>
      <c r="E6" s="23">
        <f>E5-COUNTIF(F10:F18, "DNC")</f>
        <v>3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0.82638888888888884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39</v>
      </c>
      <c r="B10" s="26" t="str">
        <f>VLOOKUP(A10, Boats!A$1:F$144, 2, FALSE)</f>
        <v>Andy Kozieradzki</v>
      </c>
      <c r="C10" s="26">
        <f>VLOOKUP(A10, Boats!A$1:F$144, 3, FALSE)</f>
        <v>30578</v>
      </c>
      <c r="D10" s="26">
        <f>VLOOKUP(A10, Boats!A$1:F$144, 5, FALSE)</f>
        <v>133</v>
      </c>
      <c r="E10" s="15">
        <v>0.80803240740740734</v>
      </c>
      <c r="F10" s="27"/>
      <c r="G10" s="28">
        <f t="shared" ref="G10:G18" si="0">IF(ISBLANK(E10), "", (E10-B$7) *24*60*60)</f>
        <v>-1586.0000000000018</v>
      </c>
      <c r="H10" s="26">
        <f t="shared" ref="H10:H18" si="1">IF(ISBLANK(E10), "", ROUND(B$6*D10, 0))</f>
        <v>571</v>
      </c>
      <c r="I10" s="28">
        <f t="shared" ref="I10:I18" si="2">IF(ISBLANK(E10),"",G10-H10)</f>
        <v>-2157.0000000000018</v>
      </c>
      <c r="J10" s="29">
        <f>IF(F10="DNF", $E$6+1, IF(F10="DNS", $E$6+1, IF(F10="DSQ", $E$6+1, IF(F10="DNC", $E$5+1, RANK(I10, I$10:I$18, 1)))))</f>
        <v>1</v>
      </c>
      <c r="K10" s="18"/>
    </row>
    <row r="11" spans="1:11" s="8" customFormat="1" ht="15.75" x14ac:dyDescent="0.25">
      <c r="A11" s="13" t="s">
        <v>108</v>
      </c>
      <c r="B11" s="26" t="str">
        <f>VLOOKUP(A11, Boats!A$1:F$144, 2, FALSE)</f>
        <v>Lintunen/Naysmith</v>
      </c>
      <c r="C11" s="26">
        <f>VLOOKUP(A11, Boats!A$1:F$144, 3, FALSE)</f>
        <v>67875</v>
      </c>
      <c r="D11" s="26">
        <f>VLOOKUP(A11, Boats!A$1:F$144, 5, FALSE)</f>
        <v>112</v>
      </c>
      <c r="E11" s="15">
        <v>0.80732638888888886</v>
      </c>
      <c r="F11" s="27"/>
      <c r="G11" s="28">
        <f t="shared" si="0"/>
        <v>-1646.9999999999984</v>
      </c>
      <c r="H11" s="26">
        <f t="shared" si="1"/>
        <v>480</v>
      </c>
      <c r="I11" s="28">
        <f t="shared" si="2"/>
        <v>-2126.9999999999982</v>
      </c>
      <c r="J11" s="29">
        <f>IF(F11="DNF", $E$6+1, IF(F11="DNS", $E$6+1, IF(F11="DSQ", $E$6+1, IF(F11="DNC", $E$5+1, RANK(I11, I$10:I$18, 1)))))</f>
        <v>2</v>
      </c>
      <c r="K11" s="18"/>
    </row>
    <row r="12" spans="1:11" s="8" customFormat="1" ht="15.75" x14ac:dyDescent="0.25">
      <c r="A12" s="13" t="s">
        <v>114</v>
      </c>
      <c r="B12" s="26" t="str">
        <f>VLOOKUP(A12, Boats!A$1:F$144, 2, FALSE)</f>
        <v>Scott Pillon</v>
      </c>
      <c r="C12" s="26">
        <f>VLOOKUP(A12, Boats!A$1:F$144, 3, FALSE)</f>
        <v>911</v>
      </c>
      <c r="D12" s="26">
        <f>VLOOKUP(A12, Boats!A$1:F$144, 5, FALSE)</f>
        <v>115</v>
      </c>
      <c r="E12" s="15">
        <v>0.8090856481481481</v>
      </c>
      <c r="F12" s="27"/>
      <c r="G12" s="28">
        <f t="shared" si="0"/>
        <v>-1495.0000000000002</v>
      </c>
      <c r="H12" s="26">
        <f t="shared" si="1"/>
        <v>493</v>
      </c>
      <c r="I12" s="28">
        <f t="shared" si="2"/>
        <v>-1988.0000000000002</v>
      </c>
      <c r="J12" s="29">
        <f>IF(F12="DNF", $E$6+1, IF(F12="DNS", $E$6+1, IF(F12="DSQ", $E$6+1, IF(F12="DNC", $E$5+1, RANK(I12, I$10:I$18, 1)))))</f>
        <v>3</v>
      </c>
      <c r="K12" s="18"/>
    </row>
    <row r="13" spans="1:11" s="8" customFormat="1" ht="15.75" x14ac:dyDescent="0.25">
      <c r="A13" s="13" t="s">
        <v>98</v>
      </c>
      <c r="B13" s="14" t="s">
        <v>185</v>
      </c>
      <c r="C13" s="26"/>
      <c r="D13" s="26">
        <v>133</v>
      </c>
      <c r="E13" s="15"/>
      <c r="F13" s="27" t="s">
        <v>90</v>
      </c>
      <c r="G13" s="28" t="str">
        <f t="shared" si="0"/>
        <v/>
      </c>
      <c r="H13" s="26" t="str">
        <f t="shared" si="1"/>
        <v/>
      </c>
      <c r="I13" s="28" t="str">
        <f t="shared" si="2"/>
        <v/>
      </c>
      <c r="J13" s="33">
        <f>IF(F13="DNF", $E$6+1, IF(F13="DNS", $E$6+1, IF(F13="DSQ", $E$6+1, IF(F13="DNC", $E$5+1, RANK(I13, I$10:I$18, 1)))))</f>
        <v>5</v>
      </c>
      <c r="K13" s="18"/>
    </row>
    <row r="14" spans="1:11" ht="15.75" x14ac:dyDescent="0.25">
      <c r="A14" s="25"/>
      <c r="B14" s="26"/>
      <c r="C14" s="26"/>
      <c r="D14" s="26"/>
      <c r="E14" s="27"/>
      <c r="F14" s="49"/>
      <c r="G14" s="28" t="str">
        <f t="shared" si="0"/>
        <v/>
      </c>
      <c r="H14" s="26" t="str">
        <f t="shared" si="1"/>
        <v/>
      </c>
      <c r="I14" s="28" t="str">
        <f t="shared" si="2"/>
        <v/>
      </c>
      <c r="J14" s="33">
        <f>IF(F13="DNF", $E$6+1, IF(F13="DNS", $E$6+1, IF(F13="DSQ", $E$6+1, IF(F13="DNC", $E$5+1, RANK(I14, I$10:I$18, 1)))))</f>
        <v>5</v>
      </c>
      <c r="K14" s="20"/>
    </row>
    <row r="15" spans="1:11" ht="15.75" x14ac:dyDescent="0.25">
      <c r="A15" s="13"/>
      <c r="B15" s="26"/>
      <c r="C15" s="26"/>
      <c r="D15" s="26"/>
      <c r="E15" s="15"/>
      <c r="F15" s="15"/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29" t="e">
        <f>IF(#REF!="DNF", $E$6+1, IF(#REF!="DNS", $E$6+1, IF(#REF!="DSQ", $E$6+1, IF(#REF!="DNC", $E$5+1, RANK(I15, I$10:I$18, 1)))))</f>
        <v>#REF!</v>
      </c>
      <c r="K15" s="20"/>
    </row>
    <row r="16" spans="1:11" ht="15.75" x14ac:dyDescent="0.25">
      <c r="A16" s="13"/>
      <c r="B16" s="14"/>
      <c r="C16" s="14"/>
      <c r="D16" s="14"/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>IF(F16="DNF", $E$6+1, IF(F16="DNS", $E$6+1, IF(F16="DSQ", $E$6+1, IF(F16="DNC", $E$5+1, RANK(I16, I$10:I$18, 1)))))</f>
        <v>#VALUE!</v>
      </c>
      <c r="K16" s="20"/>
    </row>
    <row r="17" spans="1:11" ht="15.75" x14ac:dyDescent="0.25">
      <c r="A17" s="38"/>
      <c r="B17" s="14"/>
      <c r="C17" s="14"/>
      <c r="D17" s="14"/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>IF(F17="DNF", $E$6+1, IF(F17="DNS", $E$6+1, IF(F17="DSQ", $E$6+1, IF(F17="DNC", $E$5+1, RANK(I17, I$10:I$18, 1)))))</f>
        <v>#VALUE!</v>
      </c>
      <c r="K17" s="20"/>
    </row>
    <row r="18" spans="1:11" ht="15.75" x14ac:dyDescent="0.25">
      <c r="A18" s="13"/>
      <c r="B18" s="14"/>
      <c r="C18" s="14"/>
      <c r="D18" s="14"/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>IF(F18="DNF", $E$6+1, IF(F18="DNS", $E$6+1, IF(F18="DSQ", $E$6+1, IF(F18="DNC", $E$5+1, RANK(I18, I$10:I$18, 1)))))</f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9" t="s">
        <v>187</v>
      </c>
      <c r="C21" s="7"/>
      <c r="D21" s="11" t="s">
        <v>88</v>
      </c>
      <c r="E21" s="21">
        <f>COUNTA(A26:A32)</f>
        <v>4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>
        <v>4.29</v>
      </c>
      <c r="C22" s="7"/>
      <c r="D22" s="11" t="s">
        <v>89</v>
      </c>
      <c r="E22" s="21">
        <f>E21-COUNTIF(F26:F32, "DNC")</f>
        <v>2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>
        <v>0.82291666666666663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 t="s">
        <v>143</v>
      </c>
      <c r="B26" s="26" t="str">
        <f>VLOOKUP(A26, Boats!A$1:F$144, 2, FALSE)</f>
        <v>Andrea Hill</v>
      </c>
      <c r="C26" s="26">
        <f>VLOOKUP(A26, Boats!A$1:F$144, 3, FALSE)</f>
        <v>533</v>
      </c>
      <c r="D26" s="26">
        <f>VLOOKUP(A26, Boats!A$1:F$144, 5, FALSE)</f>
        <v>173</v>
      </c>
      <c r="E26" s="15">
        <v>0.81423611111111116</v>
      </c>
      <c r="F26" s="27"/>
      <c r="G26" s="28">
        <f t="shared" ref="G26:G32" si="3">IF(ISBLANK(E26), "", (E26-B$23) *24*60*60)</f>
        <v>-749.9999999999925</v>
      </c>
      <c r="H26" s="29">
        <f t="shared" ref="H26:H32" si="4">IF(ISBLANK(E26), "", ROUND(B$22*D26, 0))</f>
        <v>742</v>
      </c>
      <c r="I26" s="28">
        <f t="shared" ref="I26:I32" si="5">IF(ISBLANK(E26),"",G26-H26)</f>
        <v>-1491.9999999999925</v>
      </c>
      <c r="J26" s="29">
        <f t="shared" ref="J26:J32" si="6">IF(F26="DNF", $E$22+1, IF(F26="DNS", $E$22+1, IF(F26="DSQ", $E$22+1, IF(F26="DNC", $E$21+1, RANK(I26, I$26:I$32, 1)))))</f>
        <v>1</v>
      </c>
      <c r="K26" s="20"/>
    </row>
    <row r="27" spans="1:11" ht="15.75" x14ac:dyDescent="0.25">
      <c r="A27" s="13" t="s">
        <v>133</v>
      </c>
      <c r="B27" s="26" t="str">
        <f>VLOOKUP(A27, Boats!A$1:F$144, 2, FALSE)</f>
        <v>Jason Allson</v>
      </c>
      <c r="C27" s="26">
        <f>VLOOKUP(A27, Boats!A$1:F$144, 3, FALSE)</f>
        <v>370</v>
      </c>
      <c r="D27" s="26">
        <f>VLOOKUP(A27, Boats!A$1:F$144, 5, FALSE)</f>
        <v>163</v>
      </c>
      <c r="E27" s="15">
        <v>0.81586805555555564</v>
      </c>
      <c r="F27" s="27"/>
      <c r="G27" s="28">
        <f t="shared" si="3"/>
        <v>-608.99999999998965</v>
      </c>
      <c r="H27" s="29">
        <f t="shared" si="4"/>
        <v>699</v>
      </c>
      <c r="I27" s="28">
        <f t="shared" si="5"/>
        <v>-1307.9999999999895</v>
      </c>
      <c r="J27" s="29">
        <f t="shared" si="6"/>
        <v>2</v>
      </c>
      <c r="K27" s="20"/>
    </row>
    <row r="28" spans="1:11" ht="15.75" x14ac:dyDescent="0.25">
      <c r="A28" s="13" t="s">
        <v>64</v>
      </c>
      <c r="B28" s="26" t="str">
        <f>VLOOKUP(A28, Boats!A$1:F$144, 2, FALSE)</f>
        <v>John Amyot</v>
      </c>
      <c r="C28" s="26">
        <f>VLOOKUP(A28, Boats!A$1:F$144, 3, FALSE)</f>
        <v>50</v>
      </c>
      <c r="D28" s="26">
        <f>VLOOKUP(A28, Boats!A$1:F$144, 5, FALSE)</f>
        <v>205</v>
      </c>
      <c r="E28" s="15"/>
      <c r="F28" s="15" t="s">
        <v>90</v>
      </c>
      <c r="G28" s="28" t="str">
        <f t="shared" si="3"/>
        <v/>
      </c>
      <c r="H28" s="29" t="str">
        <f t="shared" si="4"/>
        <v/>
      </c>
      <c r="I28" s="28" t="str">
        <f t="shared" si="5"/>
        <v/>
      </c>
      <c r="J28" s="29">
        <f t="shared" si="6"/>
        <v>5</v>
      </c>
      <c r="K28" s="20"/>
    </row>
    <row r="29" spans="1:11" ht="15.75" x14ac:dyDescent="0.25">
      <c r="A29" s="13" t="s">
        <v>91</v>
      </c>
      <c r="B29" s="26" t="str">
        <f>VLOOKUP(A29, Boats!A$1:F$144, 2, FALSE)</f>
        <v>Lothar Bauer</v>
      </c>
      <c r="C29" s="26">
        <f>VLOOKUP(A29, Boats!A$1:F$144, 3, FALSE)</f>
        <v>543</v>
      </c>
      <c r="D29" s="26">
        <f>VLOOKUP(A29, Boats!A$1:F$144, 5, FALSE)</f>
        <v>211</v>
      </c>
      <c r="E29" s="27"/>
      <c r="F29" s="15" t="s">
        <v>90</v>
      </c>
      <c r="G29" s="28" t="str">
        <f t="shared" si="3"/>
        <v/>
      </c>
      <c r="H29" s="29" t="str">
        <f t="shared" si="4"/>
        <v/>
      </c>
      <c r="I29" s="28" t="str">
        <f t="shared" si="5"/>
        <v/>
      </c>
      <c r="J29" s="29">
        <f t="shared" si="6"/>
        <v>5</v>
      </c>
      <c r="K29" s="20"/>
    </row>
    <row r="30" spans="1:11" ht="15.75" x14ac:dyDescent="0.25">
      <c r="A30" s="13"/>
      <c r="B30" s="14" t="e">
        <f>VLOOKUP(A30, Boats!A$1:F$144, 2, FALSE)</f>
        <v>#N/A</v>
      </c>
      <c r="C30" s="14" t="e">
        <f>VLOOKUP(A30, Boats!A$1:F$144, 3, FALSE)</f>
        <v>#N/A</v>
      </c>
      <c r="D30" s="14" t="e">
        <f>VLOOKUP(A30, Boats!A$1:F$144, 5, FALSE)</f>
        <v>#N/A</v>
      </c>
      <c r="E30" s="15"/>
      <c r="F30" s="15"/>
      <c r="G30" s="16" t="str">
        <f t="shared" si="3"/>
        <v/>
      </c>
      <c r="H30" s="14" t="str">
        <f t="shared" si="4"/>
        <v/>
      </c>
      <c r="I30" s="16" t="str">
        <f t="shared" si="5"/>
        <v/>
      </c>
      <c r="J30" s="14" t="e">
        <f t="shared" si="6"/>
        <v>#VALUE!</v>
      </c>
      <c r="K30" s="20"/>
    </row>
    <row r="31" spans="1:11" ht="15.75" x14ac:dyDescent="0.25">
      <c r="A31" s="25"/>
      <c r="B31" s="26" t="e">
        <f>VLOOKUP(A31, Boats!A$1:F$144, 2, FALSE)</f>
        <v>#N/A</v>
      </c>
      <c r="C31" s="26" t="e">
        <f>VLOOKUP(A31, Boats!A$1:F$144, 3, FALSE)</f>
        <v>#N/A</v>
      </c>
      <c r="D31" s="26" t="e">
        <f>VLOOKUP(A31, Boats!A$1:F$144, 5, FALSE)</f>
        <v>#N/A</v>
      </c>
      <c r="E31" s="27"/>
      <c r="F31" s="27"/>
      <c r="G31" s="28" t="str">
        <f t="shared" si="3"/>
        <v/>
      </c>
      <c r="H31" s="29" t="str">
        <f t="shared" si="4"/>
        <v/>
      </c>
      <c r="I31" s="28" t="str">
        <f t="shared" si="5"/>
        <v/>
      </c>
      <c r="J31" s="29" t="e">
        <f t="shared" si="6"/>
        <v>#VALUE!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3"/>
        <v/>
      </c>
      <c r="H32" s="14" t="str">
        <f t="shared" si="4"/>
        <v/>
      </c>
      <c r="I32" s="16" t="str">
        <f t="shared" si="5"/>
        <v/>
      </c>
      <c r="J32" s="14" t="e">
        <f t="shared" si="6"/>
        <v>#VALUE!</v>
      </c>
      <c r="K32" s="20"/>
    </row>
    <row r="34" spans="1:11" ht="18.75" x14ac:dyDescent="0.3">
      <c r="A34" s="4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11"/>
      <c r="B35" s="9" t="s">
        <v>187</v>
      </c>
      <c r="C35" s="7"/>
      <c r="D35" s="11" t="s">
        <v>88</v>
      </c>
      <c r="E35" s="21">
        <f>COUNTA(A40:A48)</f>
        <v>7</v>
      </c>
      <c r="F35" s="7"/>
      <c r="G35" s="7"/>
      <c r="H35" s="7"/>
      <c r="I35" s="7"/>
      <c r="J35" s="7"/>
      <c r="K35" s="7"/>
    </row>
    <row r="36" spans="1:11" x14ac:dyDescent="0.25">
      <c r="A36" s="11" t="s">
        <v>10</v>
      </c>
      <c r="B36" s="50">
        <v>4.29</v>
      </c>
      <c r="C36" s="7"/>
      <c r="D36" s="11" t="s">
        <v>89</v>
      </c>
      <c r="E36" s="21">
        <f>E35-COUNTIF(F40:F48, "DNC")</f>
        <v>2</v>
      </c>
      <c r="F36" s="7"/>
      <c r="G36" s="7"/>
      <c r="H36" s="7"/>
      <c r="I36" s="7"/>
      <c r="J36" s="7"/>
      <c r="K36" s="7"/>
    </row>
    <row r="37" spans="1:11" x14ac:dyDescent="0.25">
      <c r="A37" s="11" t="s">
        <v>11</v>
      </c>
      <c r="B37" s="10">
        <v>0.82638888888888884</v>
      </c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11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s="8" customFormat="1" x14ac:dyDescent="0.25">
      <c r="A39" s="19" t="s">
        <v>0</v>
      </c>
      <c r="B39" s="18" t="s">
        <v>5</v>
      </c>
      <c r="C39" s="18" t="s">
        <v>3</v>
      </c>
      <c r="D39" s="18" t="s">
        <v>7</v>
      </c>
      <c r="E39" s="18" t="s">
        <v>12</v>
      </c>
      <c r="F39" s="18" t="s">
        <v>26</v>
      </c>
      <c r="G39" s="18" t="s">
        <v>28</v>
      </c>
      <c r="H39" s="18" t="s">
        <v>13</v>
      </c>
      <c r="I39" s="18" t="s">
        <v>30</v>
      </c>
      <c r="J39" s="18" t="s">
        <v>15</v>
      </c>
      <c r="K39" s="12" t="s">
        <v>16</v>
      </c>
    </row>
    <row r="40" spans="1:11" ht="15.75" x14ac:dyDescent="0.25">
      <c r="A40" s="13" t="s">
        <v>66</v>
      </c>
      <c r="B40" s="26" t="str">
        <f>VLOOKUP(A40, Boats!A$1:F$144, 2, FALSE)</f>
        <v>Mary Chesnik</v>
      </c>
      <c r="C40" s="26">
        <f>VLOOKUP(A40, Boats!A$1:F$144, 3, FALSE)</f>
        <v>15944</v>
      </c>
      <c r="D40" s="26">
        <f>VLOOKUP(A40, Boats!A$1:F$144, 5, FALSE)</f>
        <v>217</v>
      </c>
      <c r="E40" s="15">
        <v>0.81912037037037033</v>
      </c>
      <c r="F40" s="27"/>
      <c r="G40" s="28">
        <f t="shared" ref="G40:G48" si="7">IF(ISBLANK(E40), "", (E40-B$37) *24*60*60)</f>
        <v>-627.99999999999909</v>
      </c>
      <c r="H40" s="29">
        <f t="shared" ref="H40:H48" si="8">IF(ISBLANK(E40), "", ROUND(B$36*D40, 0))</f>
        <v>931</v>
      </c>
      <c r="I40" s="28">
        <f t="shared" ref="I40:I48" si="9">IF(ISBLANK(E40),"",G40-H40)</f>
        <v>-1558.9999999999991</v>
      </c>
      <c r="J40" s="31">
        <f t="shared" ref="J40:J48" si="10">IF(F40="DNF", $E$36+1, IF(F40="DNS", $E$36+1, IF(F40="DSQ", $E$36+1, IF(F40="DNC", $E$35+1, RANK(I40, I$40:I$48, 1)))))</f>
        <v>1</v>
      </c>
      <c r="K40" s="17"/>
    </row>
    <row r="41" spans="1:11" ht="15.75" x14ac:dyDescent="0.25">
      <c r="A41" s="13" t="s">
        <v>74</v>
      </c>
      <c r="B41" s="14" t="str">
        <f>VLOOKUP(A41, Boats!A$1:F$144, 2, FALSE)</f>
        <v>Chris Wysynski</v>
      </c>
      <c r="C41" s="14">
        <f>VLOOKUP(A41, Boats!A$1:F$144, 3, FALSE)</f>
        <v>68</v>
      </c>
      <c r="D41" s="14">
        <f>VLOOKUP(A41, Boats!A$1:F$144, 5, FALSE)</f>
        <v>229</v>
      </c>
      <c r="E41" s="15">
        <v>0.82320601851851849</v>
      </c>
      <c r="F41" s="15"/>
      <c r="G41" s="16">
        <f t="shared" si="7"/>
        <v>-274.99999999999824</v>
      </c>
      <c r="H41" s="14">
        <f t="shared" si="8"/>
        <v>982</v>
      </c>
      <c r="I41" s="16">
        <f t="shared" si="9"/>
        <v>-1256.9999999999982</v>
      </c>
      <c r="J41" s="24">
        <f t="shared" si="10"/>
        <v>2</v>
      </c>
      <c r="K41" s="17"/>
    </row>
    <row r="42" spans="1:11" ht="15.75" x14ac:dyDescent="0.25">
      <c r="A42" s="13" t="s">
        <v>124</v>
      </c>
      <c r="B42" s="26" t="str">
        <f>VLOOKUP(A42, Boats!A$1:F$144, 2, FALSE)</f>
        <v>Walter Argent</v>
      </c>
      <c r="C42" s="26">
        <f>VLOOKUP(A42, Boats!A$1:F$144, 3, FALSE)</f>
        <v>15901</v>
      </c>
      <c r="D42" s="26">
        <f>VLOOKUP(A42, Boats!A$1:F$144, 5, FALSE)</f>
        <v>229</v>
      </c>
      <c r="E42" s="15"/>
      <c r="F42" s="27" t="s">
        <v>90</v>
      </c>
      <c r="G42" s="28" t="str">
        <f t="shared" si="7"/>
        <v/>
      </c>
      <c r="H42" s="29" t="str">
        <f t="shared" si="8"/>
        <v/>
      </c>
      <c r="I42" s="28" t="str">
        <f t="shared" si="9"/>
        <v/>
      </c>
      <c r="J42" s="31">
        <f t="shared" si="10"/>
        <v>8</v>
      </c>
      <c r="K42" s="20"/>
    </row>
    <row r="43" spans="1:11" ht="15.75" x14ac:dyDescent="0.25">
      <c r="A43" s="13" t="s">
        <v>95</v>
      </c>
      <c r="B43" s="14" t="str">
        <f>VLOOKUP(A43, Boats!A$1:F$144, 2, FALSE)</f>
        <v>Zane Handysides</v>
      </c>
      <c r="C43" s="14">
        <f>VLOOKUP(A43, Boats!A$1:F$144, 3, FALSE)</f>
        <v>5988</v>
      </c>
      <c r="D43" s="14">
        <f>VLOOKUP(A43, Boats!A$1:F$144, 5, FALSE)</f>
        <v>229</v>
      </c>
      <c r="E43" s="15"/>
      <c r="F43" s="15" t="s">
        <v>90</v>
      </c>
      <c r="G43" s="16" t="str">
        <f t="shared" si="7"/>
        <v/>
      </c>
      <c r="H43" s="14" t="str">
        <f t="shared" si="8"/>
        <v/>
      </c>
      <c r="I43" s="16" t="str">
        <f t="shared" si="9"/>
        <v/>
      </c>
      <c r="J43" s="24">
        <f t="shared" si="10"/>
        <v>8</v>
      </c>
      <c r="K43" s="20"/>
    </row>
    <row r="44" spans="1:11" ht="15.75" x14ac:dyDescent="0.25">
      <c r="A44" s="13" t="s">
        <v>173</v>
      </c>
      <c r="B44" s="14" t="str">
        <f>VLOOKUP(A44, Boats!A$1:F$144, 2, FALSE)</f>
        <v>Brenda Morgan</v>
      </c>
      <c r="C44" s="14">
        <f>VLOOKUP(A44, Boats!A$1:F$144, 3, FALSE)</f>
        <v>956</v>
      </c>
      <c r="D44" s="14">
        <f>VLOOKUP(A44, Boats!A$1:F$144, 5, FALSE)</f>
        <v>233</v>
      </c>
      <c r="E44" s="15"/>
      <c r="F44" s="15" t="s">
        <v>90</v>
      </c>
      <c r="G44" s="16" t="str">
        <f t="shared" si="7"/>
        <v/>
      </c>
      <c r="H44" s="14" t="str">
        <f t="shared" si="8"/>
        <v/>
      </c>
      <c r="I44" s="16" t="str">
        <f t="shared" si="9"/>
        <v/>
      </c>
      <c r="J44" s="32">
        <f t="shared" si="10"/>
        <v>8</v>
      </c>
      <c r="K44" s="20"/>
    </row>
    <row r="45" spans="1:11" ht="15.75" x14ac:dyDescent="0.25">
      <c r="A45" s="38" t="s">
        <v>80</v>
      </c>
      <c r="B45" s="34" t="str">
        <f>VLOOKUP(A45, Boats!A$1:F$144, 2, FALSE)</f>
        <v>Bernard Wolter</v>
      </c>
      <c r="C45" s="34">
        <f>VLOOKUP(A45, Boats!A$1:F$144, 3, FALSE)</f>
        <v>99</v>
      </c>
      <c r="D45" s="34">
        <f>VLOOKUP(A45, Boats!A$1:F$144, 5, FALSE)</f>
        <v>237</v>
      </c>
      <c r="E45" s="36"/>
      <c r="F45" s="36" t="s">
        <v>90</v>
      </c>
      <c r="G45" s="37" t="str">
        <f t="shared" si="7"/>
        <v/>
      </c>
      <c r="H45" s="35" t="str">
        <f t="shared" si="8"/>
        <v/>
      </c>
      <c r="I45" s="37" t="str">
        <f t="shared" si="9"/>
        <v/>
      </c>
      <c r="J45" s="39">
        <f t="shared" si="10"/>
        <v>8</v>
      </c>
      <c r="K45" s="20"/>
    </row>
    <row r="46" spans="1:11" ht="15.75" x14ac:dyDescent="0.25">
      <c r="A46" s="13" t="s">
        <v>117</v>
      </c>
      <c r="B46" s="14" t="str">
        <f>VLOOKUP(A46, Boats!A$1:F$144, 2, FALSE)</f>
        <v>MJ Hutchinson</v>
      </c>
      <c r="C46" s="14">
        <f>VLOOKUP(A46, Boats!A$1:F$144, 3, FALSE)</f>
        <v>178</v>
      </c>
      <c r="D46" s="14">
        <f>VLOOKUP(A46, Boats!A$1:F$144, 5, FALSE)</f>
        <v>246</v>
      </c>
      <c r="E46" s="15"/>
      <c r="F46" s="15" t="s">
        <v>90</v>
      </c>
      <c r="G46" s="16" t="str">
        <f t="shared" si="7"/>
        <v/>
      </c>
      <c r="H46" s="14" t="str">
        <f t="shared" si="8"/>
        <v/>
      </c>
      <c r="I46" s="16" t="str">
        <f t="shared" si="9"/>
        <v/>
      </c>
      <c r="J46" s="24">
        <f t="shared" si="10"/>
        <v>8</v>
      </c>
      <c r="K46" s="20"/>
    </row>
    <row r="47" spans="1:11" ht="15.75" x14ac:dyDescent="0.25">
      <c r="A47" s="13"/>
      <c r="B47" s="14" t="e">
        <f>VLOOKUP(A47, Boats!A$1:F$144, 2, FALSE)</f>
        <v>#N/A</v>
      </c>
      <c r="C47" s="14" t="e">
        <f>VLOOKUP(A47, Boats!A$1:F$144, 3, FALSE)</f>
        <v>#N/A</v>
      </c>
      <c r="D47" s="14" t="e">
        <f>VLOOKUP(A47, Boats!A$1:F$144, 5, FALSE)</f>
        <v>#N/A</v>
      </c>
      <c r="E47" s="15"/>
      <c r="F47" s="15"/>
      <c r="G47" s="16" t="str">
        <f t="shared" si="7"/>
        <v/>
      </c>
      <c r="H47" s="14" t="str">
        <f t="shared" si="8"/>
        <v/>
      </c>
      <c r="I47" s="16" t="str">
        <f t="shared" si="9"/>
        <v/>
      </c>
      <c r="J47" s="24" t="e">
        <f t="shared" si="10"/>
        <v>#VALUE!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 t="shared" si="7"/>
        <v/>
      </c>
      <c r="H48" s="14" t="str">
        <f t="shared" si="8"/>
        <v/>
      </c>
      <c r="I48" s="16" t="str">
        <f t="shared" si="9"/>
        <v/>
      </c>
      <c r="J48" s="24" t="e">
        <f t="shared" si="10"/>
        <v>#VALUE!</v>
      </c>
      <c r="K48" s="20"/>
    </row>
  </sheetData>
  <sheetProtection insertRows="0" deleteRows="0"/>
  <conditionalFormatting sqref="F10:J13 A29:J32 A26:D28 F26:J28 A40:D44 F40:J44 A16:J18 A10:D13 A45:J48">
    <cfRule type="expression" dxfId="431" priority="45">
      <formula>NOT(ISBLANK($F10))</formula>
    </cfRule>
    <cfRule type="expression" dxfId="430" priority="46">
      <formula>$J10=3</formula>
    </cfRule>
    <cfRule type="expression" dxfId="429" priority="47">
      <formula>$J10=2</formula>
    </cfRule>
    <cfRule type="expression" dxfId="428" priority="48">
      <formula>$J10=1</formula>
    </cfRule>
  </conditionalFormatting>
  <conditionalFormatting sqref="E11">
    <cfRule type="expression" dxfId="427" priority="41">
      <formula>NOT(ISBLANK($F11))</formula>
    </cfRule>
    <cfRule type="expression" dxfId="426" priority="42">
      <formula>$J11=3</formula>
    </cfRule>
    <cfRule type="expression" dxfId="425" priority="43">
      <formula>$J11=2</formula>
    </cfRule>
    <cfRule type="expression" dxfId="424" priority="44">
      <formula>$J11=1</formula>
    </cfRule>
  </conditionalFormatting>
  <conditionalFormatting sqref="E10">
    <cfRule type="expression" dxfId="423" priority="37">
      <formula>NOT(ISBLANK($F10))</formula>
    </cfRule>
    <cfRule type="expression" dxfId="422" priority="38">
      <formula>$J10=3</formula>
    </cfRule>
    <cfRule type="expression" dxfId="421" priority="39">
      <formula>$J10=2</formula>
    </cfRule>
    <cfRule type="expression" dxfId="420" priority="40">
      <formula>$J10=1</formula>
    </cfRule>
  </conditionalFormatting>
  <conditionalFormatting sqref="E12">
    <cfRule type="expression" dxfId="419" priority="33">
      <formula>NOT(ISBLANK($F12))</formula>
    </cfRule>
    <cfRule type="expression" dxfId="418" priority="34">
      <formula>$J12=3</formula>
    </cfRule>
    <cfRule type="expression" dxfId="417" priority="35">
      <formula>$J12=2</formula>
    </cfRule>
    <cfRule type="expression" dxfId="416" priority="36">
      <formula>$J12=1</formula>
    </cfRule>
  </conditionalFormatting>
  <conditionalFormatting sqref="E13">
    <cfRule type="expression" dxfId="415" priority="29">
      <formula>NOT(ISBLANK($F13))</formula>
    </cfRule>
    <cfRule type="expression" dxfId="414" priority="30">
      <formula>$J13=3</formula>
    </cfRule>
    <cfRule type="expression" dxfId="413" priority="31">
      <formula>$J13=2</formula>
    </cfRule>
    <cfRule type="expression" dxfId="412" priority="32">
      <formula>$J13=1</formula>
    </cfRule>
  </conditionalFormatting>
  <conditionalFormatting sqref="E26:E27">
    <cfRule type="expression" dxfId="411" priority="25">
      <formula>NOT(ISBLANK($F26))</formula>
    </cfRule>
    <cfRule type="expression" dxfId="410" priority="26">
      <formula>$J26=3</formula>
    </cfRule>
    <cfRule type="expression" dxfId="409" priority="27">
      <formula>$J26=2</formula>
    </cfRule>
    <cfRule type="expression" dxfId="408" priority="28">
      <formula>$J26=1</formula>
    </cfRule>
  </conditionalFormatting>
  <conditionalFormatting sqref="E28">
    <cfRule type="expression" dxfId="407" priority="21">
      <formula>NOT(ISBLANK($F28))</formula>
    </cfRule>
    <cfRule type="expression" dxfId="406" priority="22">
      <formula>$J28=3</formula>
    </cfRule>
    <cfRule type="expression" dxfId="405" priority="23">
      <formula>$J28=2</formula>
    </cfRule>
    <cfRule type="expression" dxfId="404" priority="24">
      <formula>$J28=1</formula>
    </cfRule>
  </conditionalFormatting>
  <conditionalFormatting sqref="E43">
    <cfRule type="expression" dxfId="403" priority="17">
      <formula>NOT(ISBLANK($F43))</formula>
    </cfRule>
    <cfRule type="expression" dxfId="402" priority="18">
      <formula>$J43=3</formula>
    </cfRule>
    <cfRule type="expression" dxfId="401" priority="19">
      <formula>$J43=2</formula>
    </cfRule>
    <cfRule type="expression" dxfId="400" priority="20">
      <formula>$J43=1</formula>
    </cfRule>
  </conditionalFormatting>
  <conditionalFormatting sqref="E41">
    <cfRule type="expression" dxfId="399" priority="13">
      <formula>NOT(ISBLANK($F41))</formula>
    </cfRule>
    <cfRule type="expression" dxfId="398" priority="14">
      <formula>$J41=3</formula>
    </cfRule>
    <cfRule type="expression" dxfId="397" priority="15">
      <formula>$J41=2</formula>
    </cfRule>
    <cfRule type="expression" dxfId="396" priority="16">
      <formula>$J41=1</formula>
    </cfRule>
  </conditionalFormatting>
  <conditionalFormatting sqref="E40">
    <cfRule type="expression" dxfId="395" priority="9">
      <formula>NOT(ISBLANK($F40))</formula>
    </cfRule>
    <cfRule type="expression" dxfId="394" priority="10">
      <formula>$J40=3</formula>
    </cfRule>
    <cfRule type="expression" dxfId="393" priority="11">
      <formula>$J40=2</formula>
    </cfRule>
    <cfRule type="expression" dxfId="392" priority="12">
      <formula>$J40=1</formula>
    </cfRule>
  </conditionalFormatting>
  <conditionalFormatting sqref="E42">
    <cfRule type="expression" dxfId="391" priority="5">
      <formula>NOT(ISBLANK($F42))</formula>
    </cfRule>
    <cfRule type="expression" dxfId="390" priority="6">
      <formula>$J42=3</formula>
    </cfRule>
    <cfRule type="expression" dxfId="389" priority="7">
      <formula>$J42=2</formula>
    </cfRule>
    <cfRule type="expression" dxfId="388" priority="8">
      <formula>$J42=1</formula>
    </cfRule>
  </conditionalFormatting>
  <conditionalFormatting sqref="E44">
    <cfRule type="expression" dxfId="387" priority="1">
      <formula>NOT(ISBLANK($F44))</formula>
    </cfRule>
    <cfRule type="expression" dxfId="386" priority="2">
      <formula>$J44=3</formula>
    </cfRule>
    <cfRule type="expression" dxfId="385" priority="3">
      <formula>$J44=2</formula>
    </cfRule>
    <cfRule type="expression" dxfId="384" priority="4">
      <formula>$J44=1</formula>
    </cfRule>
  </conditionalFormatting>
  <conditionalFormatting sqref="F14">
    <cfRule type="expression" dxfId="383" priority="49">
      <formula>NOT(ISBLANK($F14))</formula>
    </cfRule>
    <cfRule type="expression" dxfId="382" priority="50">
      <formula>$J15=3</formula>
    </cfRule>
    <cfRule type="expression" dxfId="381" priority="51">
      <formula>$J15=2</formula>
    </cfRule>
    <cfRule type="expression" dxfId="380" priority="52">
      <formula>$J15=1</formula>
    </cfRule>
  </conditionalFormatting>
  <conditionalFormatting sqref="A15:E15 F14 G15:J15">
    <cfRule type="expression" dxfId="379" priority="53">
      <formula>NOT(ISBLANK($F13))</formula>
    </cfRule>
    <cfRule type="expression" dxfId="378" priority="54">
      <formula>$J14=3</formula>
    </cfRule>
    <cfRule type="expression" dxfId="377" priority="55">
      <formula>$J14=2</formula>
    </cfRule>
    <cfRule type="expression" dxfId="376" priority="56">
      <formula>$J14=1</formula>
    </cfRule>
  </conditionalFormatting>
  <conditionalFormatting sqref="G14:J14 A14:E14">
    <cfRule type="expression" dxfId="375" priority="57">
      <formula>NOT(ISBLANK(#REF!))</formula>
    </cfRule>
    <cfRule type="expression" dxfId="374" priority="58">
      <formula>$J14=3</formula>
    </cfRule>
    <cfRule type="expression" dxfId="373" priority="59">
      <formula>$J14=2</formula>
    </cfRule>
    <cfRule type="expression" dxfId="372" priority="60">
      <formula>$J14=1</formula>
    </cfRule>
  </conditionalFormatting>
  <dataValidations count="1">
    <dataValidation type="list" allowBlank="1" showInputMessage="1" showErrorMessage="1" sqref="A10:A18 A26:A32 A40:A48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F10:F14 F16:F18 F26:F32 F40:F48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1"/>
  <sheetViews>
    <sheetView topLeftCell="A31" zoomScale="85" zoomScaleNormal="85" workbookViewId="0">
      <selection activeCell="O40" sqref="O40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4" ht="18.75" x14ac:dyDescent="0.3">
      <c r="A1" s="2" t="s">
        <v>22</v>
      </c>
      <c r="B1" s="3" t="s">
        <v>25</v>
      </c>
    </row>
    <row r="2" spans="1:14" ht="18.75" x14ac:dyDescent="0.3">
      <c r="A2" s="2" t="s">
        <v>96</v>
      </c>
    </row>
    <row r="4" spans="1:14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 t="s">
        <v>162</v>
      </c>
    </row>
    <row r="5" spans="1:14" x14ac:dyDescent="0.25">
      <c r="A5" s="11" t="s">
        <v>14</v>
      </c>
      <c r="B5" s="9">
        <v>43229</v>
      </c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  <c r="N5" s="3" t="s">
        <v>162</v>
      </c>
    </row>
    <row r="6" spans="1:14" x14ac:dyDescent="0.25">
      <c r="A6" s="11" t="s">
        <v>10</v>
      </c>
      <c r="B6" s="40">
        <v>6.17</v>
      </c>
      <c r="C6" s="7"/>
      <c r="D6" s="11" t="s">
        <v>89</v>
      </c>
      <c r="E6" s="23">
        <f>E5-COUNTIF(F10:F20, "DNC")</f>
        <v>4</v>
      </c>
      <c r="F6" s="7"/>
      <c r="G6" s="7"/>
      <c r="H6" s="7"/>
      <c r="I6" s="7"/>
      <c r="J6" s="7"/>
      <c r="K6" s="7"/>
    </row>
    <row r="7" spans="1:14" x14ac:dyDescent="0.25">
      <c r="A7" s="11" t="s">
        <v>11</v>
      </c>
      <c r="B7" s="10">
        <v>0.77777777777777779</v>
      </c>
      <c r="C7" s="7"/>
      <c r="D7" s="7"/>
      <c r="E7" s="7"/>
      <c r="F7" s="7"/>
      <c r="G7" s="7"/>
      <c r="H7" s="7"/>
      <c r="I7" s="7"/>
      <c r="J7" s="7"/>
      <c r="K7" s="7"/>
    </row>
    <row r="8" spans="1:14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4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4" ht="15.75" x14ac:dyDescent="0.25">
      <c r="A10" s="13" t="s">
        <v>108</v>
      </c>
      <c r="B10" s="14" t="str">
        <f>VLOOKUP(A10, Boats!A$1:F$144, 2, FALSE)</f>
        <v>Lintunen/Naysmith</v>
      </c>
      <c r="C10" s="14">
        <f>VLOOKUP(A10, Boats!A$1:F$144, 3, FALSE)</f>
        <v>67875</v>
      </c>
      <c r="D10" s="14">
        <f>VLOOKUP(A10, Boats!A$1:F$144, 6, FALSE)</f>
        <v>102</v>
      </c>
      <c r="E10" s="15">
        <v>0.83946759259259263</v>
      </c>
      <c r="F10" s="15"/>
      <c r="G10" s="16">
        <f t="shared" ref="G10:G20" si="0">IF(ISBLANK(E10), "", (E10-B$7) *24*60*60)</f>
        <v>5330.0000000000018</v>
      </c>
      <c r="H10" s="14">
        <f t="shared" ref="H10:H20" si="1">IF(ISBLANK(E10), "", ROUND(B$6*D10, 0))</f>
        <v>629</v>
      </c>
      <c r="I10" s="16">
        <f t="shared" ref="I10:I20" si="2">IF(ISBLANK(E10),"",G10-H10)</f>
        <v>4701.0000000000018</v>
      </c>
      <c r="J10" s="14">
        <f t="shared" ref="J10:J20" si="3">IF(F10="DNF", $E$6+1, IF(F10="DNS", $E$6+1, IF(F10="DSQ", $E$6+1, IF(F10="DNC", $E$5+1, RANK(I10, I$10:I$20, 1)))))</f>
        <v>1</v>
      </c>
      <c r="K10" s="17"/>
    </row>
    <row r="11" spans="1:14" ht="15.75" x14ac:dyDescent="0.25">
      <c r="A11" s="13" t="s">
        <v>114</v>
      </c>
      <c r="B11" s="26" t="str">
        <f>VLOOKUP(A11, Boats!A$1:F$144, 2, FALSE)</f>
        <v>Scott Pillon</v>
      </c>
      <c r="C11" s="26">
        <f>VLOOKUP(A11, Boats!A$1:F$144, 3, FALSE)</f>
        <v>911</v>
      </c>
      <c r="D11" s="29">
        <f>VLOOKUP(A11, Boats!A$1:F$144, 6, FALSE)</f>
        <v>99</v>
      </c>
      <c r="E11" s="27">
        <v>0.84486111111111117</v>
      </c>
      <c r="F11" s="15"/>
      <c r="G11" s="28">
        <f t="shared" si="0"/>
        <v>5796.0000000000045</v>
      </c>
      <c r="H11" s="26">
        <f t="shared" si="1"/>
        <v>611</v>
      </c>
      <c r="I11" s="28">
        <f t="shared" si="2"/>
        <v>5185.0000000000045</v>
      </c>
      <c r="J11" s="29">
        <f t="shared" si="3"/>
        <v>2</v>
      </c>
      <c r="K11" s="17"/>
    </row>
    <row r="12" spans="1:14" ht="15.75" x14ac:dyDescent="0.25">
      <c r="A12" s="13" t="s">
        <v>147</v>
      </c>
      <c r="B12" s="14" t="str">
        <f>VLOOKUP(A12, Boats!A$1:F$144, 2, FALSE)</f>
        <v>Brad Blackton</v>
      </c>
      <c r="C12" s="14">
        <f>VLOOKUP(A12, Boats!A$1:F$144, 3, FALSE)</f>
        <v>112</v>
      </c>
      <c r="D12" s="22">
        <f>VLOOKUP(A12, Boats!A$1:F$144, 6, FALSE)</f>
        <v>102</v>
      </c>
      <c r="E12" s="15">
        <v>0.84575231481481483</v>
      </c>
      <c r="F12" s="15"/>
      <c r="G12" s="16">
        <f t="shared" si="0"/>
        <v>5873</v>
      </c>
      <c r="H12" s="14">
        <f t="shared" si="1"/>
        <v>629</v>
      </c>
      <c r="I12" s="16">
        <f t="shared" si="2"/>
        <v>5244</v>
      </c>
      <c r="J12" s="22">
        <f t="shared" si="3"/>
        <v>3</v>
      </c>
      <c r="K12" s="20"/>
    </row>
    <row r="13" spans="1:14" ht="15.75" x14ac:dyDescent="0.25">
      <c r="A13" s="13" t="s">
        <v>107</v>
      </c>
      <c r="B13" s="14" t="str">
        <f>VLOOKUP(A13, Boats!A$1:F$144, 2, FALSE)</f>
        <v>Rob Ferguson</v>
      </c>
      <c r="C13" s="14"/>
      <c r="D13" s="14">
        <f>VLOOKUP(A13, Boats!A$1:F$144, 6, FALSE)</f>
        <v>108</v>
      </c>
      <c r="E13" s="15"/>
      <c r="F13" s="15" t="s">
        <v>20</v>
      </c>
      <c r="G13" s="16" t="str">
        <f t="shared" si="0"/>
        <v/>
      </c>
      <c r="H13" s="14" t="str">
        <f t="shared" si="1"/>
        <v/>
      </c>
      <c r="I13" s="16" t="str">
        <f t="shared" si="2"/>
        <v/>
      </c>
      <c r="J13" s="14">
        <f t="shared" si="3"/>
        <v>5</v>
      </c>
      <c r="K13" s="20"/>
    </row>
    <row r="14" spans="1:14" ht="15.75" x14ac:dyDescent="0.25">
      <c r="A14" s="13" t="s">
        <v>31</v>
      </c>
      <c r="B14" s="14" t="str">
        <f>VLOOKUP(A14, Boats!A$1:F$144, 2, FALSE)</f>
        <v>Dave Evans</v>
      </c>
      <c r="C14" s="14">
        <f>VLOOKUP(A14, Boats!A$1:F$144, 3, FALSE)</f>
        <v>9</v>
      </c>
      <c r="D14" s="14">
        <f>VLOOKUP(A14, Boats!A$1:F$144, 6, FALSE)</f>
        <v>90</v>
      </c>
      <c r="E14" s="15"/>
      <c r="F14" s="15" t="s">
        <v>90</v>
      </c>
      <c r="G14" s="16" t="str">
        <f t="shared" si="0"/>
        <v/>
      </c>
      <c r="H14" s="14" t="str">
        <f t="shared" si="1"/>
        <v/>
      </c>
      <c r="I14" s="16" t="str">
        <f t="shared" si="2"/>
        <v/>
      </c>
      <c r="J14" s="22">
        <f t="shared" si="3"/>
        <v>6</v>
      </c>
      <c r="K14" s="20"/>
    </row>
    <row r="15" spans="1:14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4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3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  <c r="M17" s="3" t="s">
        <v>162</v>
      </c>
    </row>
    <row r="18" spans="1:13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3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3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3" ht="14.25" customHeight="1" x14ac:dyDescent="0.25"/>
    <row r="22" spans="1:13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3" x14ac:dyDescent="0.25">
      <c r="A23" s="11" t="s">
        <v>14</v>
      </c>
      <c r="B23" s="9">
        <v>43199</v>
      </c>
      <c r="C23" s="7"/>
      <c r="D23" s="11" t="s">
        <v>88</v>
      </c>
      <c r="E23" s="23">
        <f>COUNTA(A28:A35)</f>
        <v>8</v>
      </c>
      <c r="F23" s="7"/>
      <c r="G23" s="7"/>
      <c r="H23" s="7"/>
      <c r="I23" s="7"/>
      <c r="J23" s="7"/>
      <c r="K23" s="7"/>
    </row>
    <row r="24" spans="1:13" x14ac:dyDescent="0.25">
      <c r="A24" s="11" t="s">
        <v>10</v>
      </c>
      <c r="B24" s="6">
        <v>6.17</v>
      </c>
      <c r="C24" s="7"/>
      <c r="D24" s="11" t="s">
        <v>89</v>
      </c>
      <c r="E24" s="23">
        <f>E23-COUNTIF(F28:F35, "DNC")</f>
        <v>6</v>
      </c>
      <c r="F24" s="7"/>
      <c r="G24" s="7"/>
      <c r="H24" s="7"/>
      <c r="I24" s="7"/>
      <c r="J24" s="7"/>
      <c r="K24" s="7"/>
    </row>
    <row r="25" spans="1:13" x14ac:dyDescent="0.25">
      <c r="A25" s="11" t="s">
        <v>11</v>
      </c>
      <c r="B25" s="10">
        <v>0.78125</v>
      </c>
      <c r="C25" s="7"/>
      <c r="D25" s="7"/>
      <c r="E25" s="7"/>
      <c r="F25" s="7"/>
      <c r="G25" s="7"/>
      <c r="H25" s="7"/>
      <c r="I25" s="7"/>
      <c r="J25" s="7"/>
      <c r="K25" s="7"/>
    </row>
    <row r="26" spans="1:13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3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3" ht="15.75" x14ac:dyDescent="0.25">
      <c r="A28" s="13" t="s">
        <v>46</v>
      </c>
      <c r="B28" s="14" t="str">
        <f>VLOOKUP(A28, Boats!A$1:F$144, 2, FALSE)</f>
        <v>Phil Bergeron</v>
      </c>
      <c r="C28" s="14">
        <f>VLOOKUP(A28, Boats!A$1:F$144, 3, FALSE)</f>
        <v>24230</v>
      </c>
      <c r="D28" s="14">
        <f>VLOOKUP(A28, Boats!A$1:F$144, 6, FALSE)</f>
        <v>129</v>
      </c>
      <c r="E28" s="15">
        <v>0.84771990740740744</v>
      </c>
      <c r="F28" s="15"/>
      <c r="G28" s="16">
        <f t="shared" ref="G28:G35" si="4">IF(ISBLANK(E28), "", (E28-B$25) *24*60*60)</f>
        <v>5743.0000000000027</v>
      </c>
      <c r="H28" s="14">
        <f t="shared" ref="H28:H35" si="5">IF(ISBLANK(E28), "", ROUND(B$24*D28, 0))</f>
        <v>796</v>
      </c>
      <c r="I28" s="16">
        <f t="shared" ref="I28:I35" si="6">IF(ISBLANK(E28),"",G28-H28)</f>
        <v>4947.0000000000027</v>
      </c>
      <c r="J28" s="14">
        <f t="shared" ref="J28:J35" si="7">IF(F28="DNF", $E$24+1, IF(F28="DNS", $E$24+1, IF(F28="DSQ", $E$24+1, IF(F28="DNC", $E$23+1, RANK(I28, I$28:I$35, 1)))))</f>
        <v>1</v>
      </c>
      <c r="K28" s="17"/>
    </row>
    <row r="29" spans="1:13" ht="15.75" x14ac:dyDescent="0.25">
      <c r="A29" s="13" t="s">
        <v>39</v>
      </c>
      <c r="B29" s="26" t="str">
        <f>VLOOKUP(A29, Boats!A$1:F$144, 2, FALSE)</f>
        <v>Andy Kozieradzki</v>
      </c>
      <c r="C29" s="26">
        <f>VLOOKUP(A29, Boats!A$1:F$144, 3, FALSE)</f>
        <v>30578</v>
      </c>
      <c r="D29" s="29">
        <f>VLOOKUP(A29, Boats!A$1:F$144, 6, FALSE)</f>
        <v>126</v>
      </c>
      <c r="E29" s="27">
        <v>0.84787037037037039</v>
      </c>
      <c r="F29" s="15"/>
      <c r="G29" s="28">
        <f t="shared" si="4"/>
        <v>5756.0000000000009</v>
      </c>
      <c r="H29" s="29">
        <f t="shared" si="5"/>
        <v>777</v>
      </c>
      <c r="I29" s="28">
        <f t="shared" si="6"/>
        <v>4979.0000000000009</v>
      </c>
      <c r="J29" s="29">
        <f t="shared" si="7"/>
        <v>2</v>
      </c>
      <c r="K29" s="20"/>
    </row>
    <row r="30" spans="1:13" ht="15.75" x14ac:dyDescent="0.25">
      <c r="A30" s="13" t="s">
        <v>4</v>
      </c>
      <c r="B30" s="26" t="str">
        <f>VLOOKUP(A30, Boats!A$1:F$144, 2, FALSE)</f>
        <v>Dennis Hendel</v>
      </c>
      <c r="C30" s="26" t="str">
        <f>VLOOKUP(A30, Boats!A$1:F$144, 3, FALSE)</f>
        <v>KC3</v>
      </c>
      <c r="D30" s="29">
        <f>VLOOKUP(A30, Boats!A$1:F$144, 6, FALSE)</f>
        <v>126</v>
      </c>
      <c r="E30" s="36">
        <v>0.84879629629629638</v>
      </c>
      <c r="F30" s="27"/>
      <c r="G30" s="28">
        <f t="shared" si="4"/>
        <v>5836.0000000000073</v>
      </c>
      <c r="H30" s="29">
        <f t="shared" si="5"/>
        <v>777</v>
      </c>
      <c r="I30" s="28">
        <f t="shared" si="6"/>
        <v>5059.0000000000073</v>
      </c>
      <c r="J30" s="29">
        <f t="shared" si="7"/>
        <v>3</v>
      </c>
      <c r="K30" s="20"/>
    </row>
    <row r="31" spans="1:13" ht="15.75" x14ac:dyDescent="0.25">
      <c r="A31" s="13" t="s">
        <v>153</v>
      </c>
      <c r="B31" s="14" t="str">
        <f>VLOOKUP(A31, Boats!A$1:F$144, 2, FALSE)</f>
        <v>Brian Casey</v>
      </c>
      <c r="C31" s="14">
        <f>VLOOKUP(A31, Boats!A$1:F$144, 3, FALSE)</f>
        <v>63345</v>
      </c>
      <c r="D31" s="14">
        <f>VLOOKUP(A31, Boats!A$1:F$144, 6, FALSE)</f>
        <v>132</v>
      </c>
      <c r="E31" s="15">
        <v>0.84989583333333341</v>
      </c>
      <c r="F31" s="15"/>
      <c r="G31" s="16">
        <f t="shared" si="4"/>
        <v>5931.0000000000064</v>
      </c>
      <c r="H31" s="14">
        <f t="shared" si="5"/>
        <v>814</v>
      </c>
      <c r="I31" s="16">
        <f t="shared" si="6"/>
        <v>5117.0000000000064</v>
      </c>
      <c r="J31" s="14">
        <f t="shared" si="7"/>
        <v>4</v>
      </c>
      <c r="K31" s="20"/>
    </row>
    <row r="32" spans="1:13" ht="15.75" x14ac:dyDescent="0.25">
      <c r="A32" s="38" t="s">
        <v>41</v>
      </c>
      <c r="B32" s="34" t="str">
        <f>VLOOKUP(A32, Boats!A$1:F$144, 2, FALSE)</f>
        <v>Larry Laing</v>
      </c>
      <c r="C32" s="34">
        <f>VLOOKUP(A32, Boats!A$1:F$144, 3, FALSE)</f>
        <v>42667</v>
      </c>
      <c r="D32" s="35">
        <f>VLOOKUP(A32, Boats!A$1:F$144, 6, FALSE)</f>
        <v>129</v>
      </c>
      <c r="E32" s="36">
        <v>0.85328703703703701</v>
      </c>
      <c r="F32" s="15"/>
      <c r="G32" s="37">
        <f t="shared" si="4"/>
        <v>6223.9999999999973</v>
      </c>
      <c r="H32" s="35">
        <f t="shared" si="5"/>
        <v>796</v>
      </c>
      <c r="I32" s="37">
        <f t="shared" si="6"/>
        <v>5427.9999999999973</v>
      </c>
      <c r="J32" s="35">
        <f t="shared" si="7"/>
        <v>5</v>
      </c>
      <c r="K32" s="20"/>
    </row>
    <row r="33" spans="1:18" ht="15.75" x14ac:dyDescent="0.25">
      <c r="A33" s="13" t="s">
        <v>112</v>
      </c>
      <c r="B33" s="14" t="str">
        <f>VLOOKUP(A33, Boats!A$1:F$144, 2, FALSE)</f>
        <v>Maciek Konkolowicz</v>
      </c>
      <c r="C33" s="14" t="str">
        <f>VLOOKUP(A33, Boats!A$1:F$144, 3, FALSE)</f>
        <v>KC 9</v>
      </c>
      <c r="D33" s="14">
        <f>VLOOKUP(A33, Boats!A$1:F$144, 6, FALSE)</f>
        <v>129</v>
      </c>
      <c r="E33" s="15">
        <v>0.86627314814814815</v>
      </c>
      <c r="F33" s="15"/>
      <c r="G33" s="16">
        <f t="shared" si="4"/>
        <v>7346</v>
      </c>
      <c r="H33" s="14">
        <f t="shared" si="5"/>
        <v>796</v>
      </c>
      <c r="I33" s="16">
        <f t="shared" si="6"/>
        <v>6550</v>
      </c>
      <c r="J33" s="14">
        <f t="shared" si="7"/>
        <v>6</v>
      </c>
      <c r="K33" s="20"/>
    </row>
    <row r="34" spans="1:18" ht="15.75" x14ac:dyDescent="0.25">
      <c r="A34" s="13" t="s">
        <v>116</v>
      </c>
      <c r="B34" s="14" t="str">
        <f>VLOOKUP(A34, Boats!A$1:F$144, 2, FALSE)</f>
        <v>John Vandereerden</v>
      </c>
      <c r="C34" s="14">
        <f>VLOOKUP(A34, Boats!A$1:F$144, 3, FALSE)</f>
        <v>24108</v>
      </c>
      <c r="D34" s="14">
        <f>VLOOKUP(A34, Boats!A$1:F$144, 6, FALSE)</f>
        <v>135</v>
      </c>
      <c r="E34" s="15"/>
      <c r="F34" s="15" t="s">
        <v>90</v>
      </c>
      <c r="G34" s="16" t="str">
        <f t="shared" si="4"/>
        <v/>
      </c>
      <c r="H34" s="14" t="str">
        <f t="shared" si="5"/>
        <v/>
      </c>
      <c r="I34" s="16" t="str">
        <f t="shared" si="6"/>
        <v/>
      </c>
      <c r="J34" s="14">
        <f t="shared" si="7"/>
        <v>9</v>
      </c>
      <c r="K34" s="20"/>
    </row>
    <row r="35" spans="1:18" ht="15.75" x14ac:dyDescent="0.25">
      <c r="A35" s="13" t="s">
        <v>152</v>
      </c>
      <c r="B35" s="14" t="str">
        <f>VLOOKUP(A35, Boats!A$1:F$144, 2, FALSE)</f>
        <v>Chris Edwards</v>
      </c>
      <c r="C35" s="14">
        <f>VLOOKUP(A35, Boats!A$1:F$144, 3, FALSE)</f>
        <v>412</v>
      </c>
      <c r="D35" s="14">
        <v>138</v>
      </c>
      <c r="E35" s="15"/>
      <c r="F35" s="15" t="s">
        <v>90</v>
      </c>
      <c r="G35" s="16" t="str">
        <f t="shared" si="4"/>
        <v/>
      </c>
      <c r="H35" s="14" t="str">
        <f t="shared" si="5"/>
        <v/>
      </c>
      <c r="I35" s="16" t="str">
        <f t="shared" si="6"/>
        <v/>
      </c>
      <c r="J35" s="14">
        <f t="shared" si="7"/>
        <v>9</v>
      </c>
      <c r="K35" s="20"/>
    </row>
    <row r="37" spans="1:18" ht="18.75" x14ac:dyDescent="0.3">
      <c r="A37" s="4" t="s">
        <v>19</v>
      </c>
      <c r="B37" s="5"/>
      <c r="C37" s="5"/>
      <c r="D37" s="5"/>
      <c r="E37" s="5"/>
      <c r="F37" s="5"/>
      <c r="G37" s="5" t="s">
        <v>160</v>
      </c>
      <c r="H37" s="5"/>
      <c r="I37" s="5"/>
      <c r="J37" s="5"/>
      <c r="K37" s="5"/>
    </row>
    <row r="38" spans="1:18" x14ac:dyDescent="0.25">
      <c r="A38" s="11" t="s">
        <v>14</v>
      </c>
      <c r="B38" s="9">
        <v>43199</v>
      </c>
      <c r="C38" s="7"/>
      <c r="D38" s="11" t="s">
        <v>88</v>
      </c>
      <c r="E38" s="21">
        <f>COUNTA(A43:A51)</f>
        <v>6</v>
      </c>
      <c r="F38" s="7"/>
      <c r="G38" s="7"/>
      <c r="H38" s="7"/>
      <c r="I38" s="7"/>
      <c r="J38" s="7"/>
      <c r="K38" s="7"/>
    </row>
    <row r="39" spans="1:18" x14ac:dyDescent="0.25">
      <c r="A39" s="11" t="s">
        <v>10</v>
      </c>
      <c r="B39" s="50">
        <v>5.18</v>
      </c>
      <c r="C39" s="7"/>
      <c r="D39" s="11" t="s">
        <v>89</v>
      </c>
      <c r="E39" s="21">
        <f>E38-COUNTIF(F43:F51, "DNC")</f>
        <v>4</v>
      </c>
      <c r="F39" s="7"/>
      <c r="G39" s="7"/>
      <c r="H39" s="7"/>
      <c r="I39" s="7"/>
      <c r="J39" s="7"/>
      <c r="K39" s="7"/>
    </row>
    <row r="40" spans="1:18" x14ac:dyDescent="0.25">
      <c r="A40" s="11" t="s">
        <v>11</v>
      </c>
      <c r="B40" s="10">
        <v>0.78472222222222221</v>
      </c>
      <c r="C40" s="7"/>
      <c r="D40" s="7"/>
      <c r="E40" s="7"/>
      <c r="F40" s="7"/>
      <c r="G40" s="7"/>
      <c r="H40" s="7"/>
      <c r="I40" s="7"/>
      <c r="J40" s="7"/>
      <c r="K40" s="7"/>
    </row>
    <row r="41" spans="1:18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8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8" ht="15.75" x14ac:dyDescent="0.25">
      <c r="A43" s="13" t="s">
        <v>74</v>
      </c>
      <c r="B43" s="14" t="str">
        <f>VLOOKUP(A43, Boats!A$1:F$144, 2, FALSE)</f>
        <v>Chris Wysynski</v>
      </c>
      <c r="C43" s="14">
        <f>VLOOKUP(A43, Boats!A$1:F$144, 3, FALSE)</f>
        <v>68</v>
      </c>
      <c r="D43" s="14">
        <f>VLOOKUP(A43, Boats!A$1:F$144, 6, FALSE)</f>
        <v>213</v>
      </c>
      <c r="E43" s="15">
        <v>0.86174768518518519</v>
      </c>
      <c r="F43" s="15"/>
      <c r="G43" s="16">
        <f t="shared" ref="G43:G51" si="8">IF(ISBLANK(E43), "", (E43-B$40) *24*60*60)</f>
        <v>6655.0000000000009</v>
      </c>
      <c r="H43" s="14">
        <f t="shared" ref="H43:H51" si="9">IF(ISBLANK(E43), "", ROUND(B$39*D43, 0))</f>
        <v>1103</v>
      </c>
      <c r="I43" s="16">
        <f t="shared" ref="I43:I51" si="10">IF(ISBLANK(E43),"",G43-H43)</f>
        <v>5552.0000000000009</v>
      </c>
      <c r="J43" s="14">
        <f t="shared" ref="J43:J51" si="11">IF(F43="DNF", $E$39+1, IF(F43="DNS", $E$39+1, IF(F43="DSQ", $E$39+1, IF(F43="DNC", $E$38+1, RANK(I43, I$43:I$51, 1)))))</f>
        <v>1</v>
      </c>
      <c r="K43" s="17"/>
    </row>
    <row r="44" spans="1:18" ht="15.75" x14ac:dyDescent="0.25">
      <c r="A44" s="13" t="s">
        <v>143</v>
      </c>
      <c r="B44" s="14" t="str">
        <f>VLOOKUP(A44, Boats!A$1:F$144, 2, FALSE)</f>
        <v>Andrea Hill</v>
      </c>
      <c r="C44" s="14">
        <f>VLOOKUP(A44, Boats!A$1:F$144, 3, FALSE)</f>
        <v>533</v>
      </c>
      <c r="D44" s="14">
        <f>VLOOKUP(A44, Boats!A$1:F$144, 6, FALSE)</f>
        <v>168</v>
      </c>
      <c r="E44" s="15">
        <v>0.86393518518518519</v>
      </c>
      <c r="F44" s="15"/>
      <c r="G44" s="16">
        <f t="shared" si="8"/>
        <v>6844.0000000000018</v>
      </c>
      <c r="H44" s="14">
        <f t="shared" si="9"/>
        <v>870</v>
      </c>
      <c r="I44" s="16">
        <f t="shared" si="10"/>
        <v>5974.0000000000018</v>
      </c>
      <c r="J44" s="14">
        <f t="shared" si="11"/>
        <v>2</v>
      </c>
      <c r="K44" s="17"/>
    </row>
    <row r="45" spans="1:18" ht="15.75" x14ac:dyDescent="0.25">
      <c r="A45" s="13" t="s">
        <v>148</v>
      </c>
      <c r="B45" s="14" t="str">
        <f>VLOOKUP(A45, Boats!A$1:F$144, 2, FALSE)</f>
        <v>Christine Drouillard</v>
      </c>
      <c r="C45" s="14">
        <f>VLOOKUP(A45, Boats!A$1:F$144, 3, FALSE)</f>
        <v>74</v>
      </c>
      <c r="D45" s="14">
        <f>VLOOKUP(A45, Boats!A$1:F$144, 6, FALSE)</f>
        <v>234</v>
      </c>
      <c r="E45" s="15">
        <v>0.87032407407407408</v>
      </c>
      <c r="F45" s="15"/>
      <c r="G45" s="16">
        <f t="shared" si="8"/>
        <v>7396.0000000000018</v>
      </c>
      <c r="H45" s="14">
        <f t="shared" si="9"/>
        <v>1212</v>
      </c>
      <c r="I45" s="16">
        <f t="shared" si="10"/>
        <v>6184.0000000000018</v>
      </c>
      <c r="J45" s="14">
        <f t="shared" si="11"/>
        <v>3</v>
      </c>
      <c r="K45" s="20"/>
    </row>
    <row r="46" spans="1:18" ht="15.75" x14ac:dyDescent="0.25">
      <c r="A46" s="13" t="s">
        <v>68</v>
      </c>
      <c r="B46" s="14" t="str">
        <f>VLOOKUP(A46, Boats!A$1:F$144, 2, FALSE)</f>
        <v>Dennis Pare</v>
      </c>
      <c r="C46" s="14">
        <f>VLOOKUP(A46, Boats!A$1:F$144, 3, FALSE)</f>
        <v>1473</v>
      </c>
      <c r="D46" s="14">
        <f>VLOOKUP(A46, Boats!A$1:F$144, 6, FALSE)</f>
        <v>207</v>
      </c>
      <c r="E46" s="15"/>
      <c r="F46" s="15" t="s">
        <v>17</v>
      </c>
      <c r="G46" s="16" t="str">
        <f t="shared" si="8"/>
        <v/>
      </c>
      <c r="H46" s="14" t="str">
        <f t="shared" si="9"/>
        <v/>
      </c>
      <c r="I46" s="16" t="str">
        <f t="shared" si="10"/>
        <v/>
      </c>
      <c r="J46" s="14">
        <f t="shared" si="11"/>
        <v>5</v>
      </c>
      <c r="K46" s="20"/>
    </row>
    <row r="47" spans="1:18" ht="15.75" x14ac:dyDescent="0.25">
      <c r="A47" s="13" t="s">
        <v>52</v>
      </c>
      <c r="B47" s="14" t="str">
        <f>VLOOKUP(A47, Boats!A$1:F$144, 2, FALSE)</f>
        <v>Frank Marmara</v>
      </c>
      <c r="C47" s="14">
        <f>VLOOKUP(A47, Boats!A$1:F$144, 3, FALSE)</f>
        <v>5342</v>
      </c>
      <c r="D47" s="14">
        <f>VLOOKUP(A47, Boats!A$1:F$144, 6, FALSE)</f>
        <v>153</v>
      </c>
      <c r="E47" s="15"/>
      <c r="F47" s="15" t="s">
        <v>90</v>
      </c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>
        <f t="shared" si="11"/>
        <v>7</v>
      </c>
      <c r="K47" s="20"/>
    </row>
    <row r="48" spans="1:18" ht="15.75" x14ac:dyDescent="0.25">
      <c r="A48" s="13" t="s">
        <v>133</v>
      </c>
      <c r="B48" s="14" t="str">
        <f>VLOOKUP(A48, Boats!A$1:F$144, 2, FALSE)</f>
        <v>Jason Allson</v>
      </c>
      <c r="C48" s="14">
        <f>VLOOKUP(A48, Boats!A$1:F$144, 3, FALSE)</f>
        <v>370</v>
      </c>
      <c r="D48" s="14">
        <f>VLOOKUP(A48, Boats!A$1:F$144, 6, FALSE)</f>
        <v>150</v>
      </c>
      <c r="E48" s="15"/>
      <c r="F48" s="15" t="s">
        <v>90</v>
      </c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>
        <f t="shared" si="11"/>
        <v>7</v>
      </c>
      <c r="K48" s="20"/>
      <c r="R48" s="3" t="s">
        <v>160</v>
      </c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</sheetData>
  <sheetProtection insertRows="0" deleteRows="0"/>
  <conditionalFormatting sqref="A10:J20 A28:J35 A43:J51">
    <cfRule type="expression" dxfId="335" priority="1">
      <formula>NOT(ISBLANK($F10))</formula>
    </cfRule>
    <cfRule type="expression" dxfId="334" priority="2">
      <formula>$J10=3</formula>
    </cfRule>
    <cfRule type="expression" dxfId="333" priority="3">
      <formula>$J10=2</formula>
    </cfRule>
    <cfRule type="expression" dxfId="332" priority="4">
      <formula>$J10=1</formula>
    </cfRule>
  </conditionalFormatting>
  <dataValidations count="1">
    <dataValidation type="list" allowBlank="1" showInputMessage="1" showErrorMessage="1" sqref="A10:A20 A28:A35 A43:A51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F10:F20 F28:F35 F43:F51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1"/>
  <sheetViews>
    <sheetView topLeftCell="A25" zoomScale="85" zoomScaleNormal="85" workbookViewId="0">
      <selection activeCell="J36" sqref="J36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4" ht="18.75" x14ac:dyDescent="0.3">
      <c r="A1" s="2" t="s">
        <v>22</v>
      </c>
      <c r="B1" s="3" t="s">
        <v>25</v>
      </c>
    </row>
    <row r="2" spans="1:14" ht="18.75" x14ac:dyDescent="0.3">
      <c r="A2" s="2" t="s">
        <v>96</v>
      </c>
    </row>
    <row r="4" spans="1:14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 t="s">
        <v>162</v>
      </c>
    </row>
    <row r="5" spans="1:14" x14ac:dyDescent="0.25">
      <c r="A5" s="11" t="s">
        <v>14</v>
      </c>
      <c r="B5" s="9" t="s">
        <v>182</v>
      </c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  <c r="N5" s="3" t="s">
        <v>162</v>
      </c>
    </row>
    <row r="6" spans="1:14" x14ac:dyDescent="0.25">
      <c r="A6" s="11" t="s">
        <v>10</v>
      </c>
      <c r="B6" s="50">
        <v>3.13</v>
      </c>
      <c r="C6" s="7"/>
      <c r="D6" s="11" t="s">
        <v>89</v>
      </c>
      <c r="E6" s="23">
        <f>E5-COUNTIF(F10:F20, "DNC")</f>
        <v>5</v>
      </c>
      <c r="F6" s="7"/>
      <c r="G6" s="7"/>
      <c r="H6" s="7"/>
      <c r="I6" s="7"/>
      <c r="J6" s="7"/>
      <c r="K6" s="7"/>
    </row>
    <row r="7" spans="1:14" x14ac:dyDescent="0.25">
      <c r="A7" s="11" t="s">
        <v>11</v>
      </c>
      <c r="B7" s="10">
        <v>0.77777777777777779</v>
      </c>
      <c r="C7" s="7"/>
      <c r="D7" s="7"/>
      <c r="E7" s="7"/>
      <c r="F7" s="7"/>
      <c r="G7" s="7"/>
      <c r="H7" s="7"/>
      <c r="I7" s="7"/>
      <c r="J7" s="7"/>
      <c r="K7" s="7"/>
    </row>
    <row r="8" spans="1:14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4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4" ht="15.75" x14ac:dyDescent="0.25">
      <c r="A10" s="13" t="s">
        <v>108</v>
      </c>
      <c r="B10" s="14" t="str">
        <f>VLOOKUP(A10, Boats!A$1:F$144, 2, FALSE)</f>
        <v>Lintunen/Naysmith</v>
      </c>
      <c r="C10" s="14">
        <f>VLOOKUP(A10, Boats!A$1:F$144, 3, FALSE)</f>
        <v>67875</v>
      </c>
      <c r="D10" s="14">
        <f>VLOOKUP(A10, Boats!A$1:F$144, 6, FALSE)</f>
        <v>102</v>
      </c>
      <c r="E10" s="15">
        <v>0.80855324074074064</v>
      </c>
      <c r="F10" s="15"/>
      <c r="G10" s="16">
        <f t="shared" ref="G10:G20" si="0">IF(ISBLANK(E10), "", (E10-B$7) *24*60*60)</f>
        <v>2658.9999999999905</v>
      </c>
      <c r="H10" s="14">
        <f t="shared" ref="H10:H20" si="1">IF(ISBLANK(E10), "", ROUND(B$6*D10, 0))</f>
        <v>319</v>
      </c>
      <c r="I10" s="16">
        <f t="shared" ref="I10:I20" si="2">IF(ISBLANK(E10),"",G10-H10)</f>
        <v>2339.9999999999905</v>
      </c>
      <c r="J10" s="14">
        <f t="shared" ref="J10:J20" si="3">IF(F10="DNF", $E$6+1, IF(F10="DNS", $E$6+1, IF(F10="DSQ", $E$6+1, IF(F10="DNC", $E$5+1, RANK(I10, I$10:I$20, 1)))))</f>
        <v>1</v>
      </c>
      <c r="K10" s="17"/>
    </row>
    <row r="11" spans="1:14" ht="15.75" x14ac:dyDescent="0.25">
      <c r="A11" s="13" t="s">
        <v>107</v>
      </c>
      <c r="B11" s="14" t="str">
        <f>VLOOKUP(A11, Boats!A$1:F$144, 2, FALSE)</f>
        <v>Rob Ferguson</v>
      </c>
      <c r="C11" s="14"/>
      <c r="D11" s="14">
        <f>VLOOKUP(A11, Boats!A$1:F$144, 6, FALSE)</f>
        <v>108</v>
      </c>
      <c r="E11" s="15">
        <v>0.80938657407407411</v>
      </c>
      <c r="F11" s="15"/>
      <c r="G11" s="16">
        <f t="shared" si="0"/>
        <v>2731.0000000000018</v>
      </c>
      <c r="H11" s="14">
        <f t="shared" si="1"/>
        <v>338</v>
      </c>
      <c r="I11" s="16">
        <f t="shared" si="2"/>
        <v>2393.0000000000018</v>
      </c>
      <c r="J11" s="14">
        <f t="shared" si="3"/>
        <v>2</v>
      </c>
      <c r="K11" s="17"/>
    </row>
    <row r="12" spans="1:14" ht="15.75" x14ac:dyDescent="0.25">
      <c r="A12" s="13" t="s">
        <v>31</v>
      </c>
      <c r="B12" s="14" t="str">
        <f>VLOOKUP(A12, Boats!A$1:F$144, 2, FALSE)</f>
        <v>Dave Evans</v>
      </c>
      <c r="C12" s="14">
        <f>VLOOKUP(A12, Boats!A$1:F$144, 3, FALSE)</f>
        <v>9</v>
      </c>
      <c r="D12" s="14">
        <f>VLOOKUP(A12, Boats!A$1:F$144, 6, FALSE)</f>
        <v>90</v>
      </c>
      <c r="E12" s="15">
        <v>0.8112152777777778</v>
      </c>
      <c r="F12" s="15"/>
      <c r="G12" s="16">
        <f t="shared" si="0"/>
        <v>2889.0000000000009</v>
      </c>
      <c r="H12" s="14">
        <f t="shared" si="1"/>
        <v>282</v>
      </c>
      <c r="I12" s="16">
        <f t="shared" si="2"/>
        <v>2607.0000000000009</v>
      </c>
      <c r="J12" s="22">
        <f t="shared" si="3"/>
        <v>3</v>
      </c>
      <c r="K12" s="20"/>
    </row>
    <row r="13" spans="1:14" ht="15.75" x14ac:dyDescent="0.25">
      <c r="A13" s="13" t="s">
        <v>147</v>
      </c>
      <c r="B13" s="14" t="str">
        <f>VLOOKUP(A13, Boats!A$1:F$144, 2, FALSE)</f>
        <v>Brad Blackton</v>
      </c>
      <c r="C13" s="14">
        <f>VLOOKUP(A13, Boats!A$1:F$144, 3, FALSE)</f>
        <v>112</v>
      </c>
      <c r="D13" s="22">
        <f>VLOOKUP(A13, Boats!A$1:F$144, 6, FALSE)</f>
        <v>102</v>
      </c>
      <c r="E13" s="15">
        <v>0.81230324074074067</v>
      </c>
      <c r="F13" s="15"/>
      <c r="G13" s="16">
        <f t="shared" si="0"/>
        <v>2982.9999999999932</v>
      </c>
      <c r="H13" s="14">
        <f t="shared" si="1"/>
        <v>319</v>
      </c>
      <c r="I13" s="16">
        <f t="shared" si="2"/>
        <v>2663.9999999999932</v>
      </c>
      <c r="J13" s="22">
        <f t="shared" si="3"/>
        <v>4</v>
      </c>
      <c r="K13" s="20"/>
    </row>
    <row r="14" spans="1:14" ht="15.75" x14ac:dyDescent="0.25">
      <c r="A14" s="13" t="s">
        <v>114</v>
      </c>
      <c r="B14" s="26" t="str">
        <f>VLOOKUP(A14, Boats!A$1:F$144, 2, FALSE)</f>
        <v>Scott Pillon</v>
      </c>
      <c r="C14" s="26">
        <f>VLOOKUP(A14, Boats!A$1:F$144, 3, FALSE)</f>
        <v>911</v>
      </c>
      <c r="D14" s="29">
        <f>VLOOKUP(A14, Boats!A$1:F$144, 6, FALSE)</f>
        <v>99</v>
      </c>
      <c r="E14" s="27">
        <v>0.81743055555555555</v>
      </c>
      <c r="F14" s="15"/>
      <c r="G14" s="28">
        <f t="shared" si="0"/>
        <v>3425.9999999999982</v>
      </c>
      <c r="H14" s="26">
        <f t="shared" si="1"/>
        <v>310</v>
      </c>
      <c r="I14" s="28">
        <f t="shared" si="2"/>
        <v>3115.9999999999982</v>
      </c>
      <c r="J14" s="29">
        <f t="shared" si="3"/>
        <v>5</v>
      </c>
      <c r="K14" s="20"/>
    </row>
    <row r="15" spans="1:14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4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3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  <c r="M17" s="3" t="s">
        <v>162</v>
      </c>
    </row>
    <row r="18" spans="1:13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3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3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3" ht="14.25" customHeight="1" x14ac:dyDescent="0.25"/>
    <row r="22" spans="1:13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3" x14ac:dyDescent="0.25">
      <c r="A23" s="11" t="s">
        <v>14</v>
      </c>
      <c r="B23" s="9" t="s">
        <v>182</v>
      </c>
      <c r="C23" s="7"/>
      <c r="D23" s="11" t="s">
        <v>88</v>
      </c>
      <c r="E23" s="23">
        <f>COUNTA(A28:A35)</f>
        <v>8</v>
      </c>
      <c r="F23" s="7"/>
      <c r="G23" s="7"/>
      <c r="H23" s="7"/>
      <c r="I23" s="7"/>
      <c r="J23" s="7"/>
      <c r="K23" s="7"/>
    </row>
    <row r="24" spans="1:13" x14ac:dyDescent="0.25">
      <c r="A24" s="11" t="s">
        <v>10</v>
      </c>
      <c r="B24" s="50">
        <v>3.13</v>
      </c>
      <c r="C24" s="7"/>
      <c r="D24" s="11" t="s">
        <v>89</v>
      </c>
      <c r="E24" s="23">
        <f>E23-COUNTIF(F28:F35, "DNC")</f>
        <v>7</v>
      </c>
      <c r="F24" s="7"/>
      <c r="G24" s="7"/>
      <c r="H24" s="7"/>
      <c r="I24" s="7"/>
      <c r="J24" s="7"/>
      <c r="K24" s="7"/>
    </row>
    <row r="25" spans="1:13" x14ac:dyDescent="0.25">
      <c r="A25" s="11" t="s">
        <v>11</v>
      </c>
      <c r="B25" s="10">
        <v>0.78125</v>
      </c>
      <c r="C25" s="7"/>
      <c r="D25" s="7"/>
      <c r="E25" s="7"/>
      <c r="F25" s="7"/>
      <c r="G25" s="7"/>
      <c r="H25" s="7"/>
      <c r="I25" s="7"/>
      <c r="J25" s="7"/>
      <c r="K25" s="7"/>
    </row>
    <row r="26" spans="1:13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3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3" ht="15.75" x14ac:dyDescent="0.25">
      <c r="A28" s="13" t="s">
        <v>4</v>
      </c>
      <c r="B28" s="26" t="str">
        <f>VLOOKUP(A28, Boats!A$1:F$144, 2, FALSE)</f>
        <v>Dennis Hendel</v>
      </c>
      <c r="C28" s="26" t="str">
        <f>VLOOKUP(A28, Boats!A$1:F$144, 3, FALSE)</f>
        <v>KC3</v>
      </c>
      <c r="D28" s="29">
        <f>VLOOKUP(A28, Boats!A$1:F$144, 6, FALSE)</f>
        <v>126</v>
      </c>
      <c r="E28" s="36">
        <v>0.81273148148148155</v>
      </c>
      <c r="F28" s="27"/>
      <c r="G28" s="28">
        <f t="shared" ref="G28:G35" si="4">IF(ISBLANK(E28), "", (E28-B$25) *24*60*60)</f>
        <v>2720.0000000000064</v>
      </c>
      <c r="H28" s="29">
        <f t="shared" ref="H28:H35" si="5">IF(ISBLANK(E28), "", ROUND(B$24*D28, 0))</f>
        <v>394</v>
      </c>
      <c r="I28" s="28">
        <f t="shared" ref="I28:I35" si="6">IF(ISBLANK(E28),"",G28-H28)</f>
        <v>2326.0000000000064</v>
      </c>
      <c r="J28" s="29">
        <f t="shared" ref="J28:J35" si="7">IF(F28="DNF", $E$24+1, IF(F28="DNS", $E$24+1, IF(F28="DSQ", $E$24+1, IF(F28="DNC", $E$23+1, RANK(I28, I$28:I$35, 1)))))</f>
        <v>1</v>
      </c>
      <c r="K28" s="17"/>
    </row>
    <row r="29" spans="1:13" ht="15.75" x14ac:dyDescent="0.25">
      <c r="A29" s="13" t="s">
        <v>39</v>
      </c>
      <c r="B29" s="26" t="str">
        <f>VLOOKUP(A29, Boats!A$1:F$144, 2, FALSE)</f>
        <v>Andy Kozieradzki</v>
      </c>
      <c r="C29" s="26">
        <f>VLOOKUP(A29, Boats!A$1:F$144, 3, FALSE)</f>
        <v>30578</v>
      </c>
      <c r="D29" s="29">
        <f>VLOOKUP(A29, Boats!A$1:F$144, 6, FALSE)</f>
        <v>126</v>
      </c>
      <c r="E29" s="27">
        <v>0.81509259259259259</v>
      </c>
      <c r="F29" s="15"/>
      <c r="G29" s="28">
        <f t="shared" si="4"/>
        <v>2924</v>
      </c>
      <c r="H29" s="29">
        <f t="shared" si="5"/>
        <v>394</v>
      </c>
      <c r="I29" s="28">
        <f t="shared" si="6"/>
        <v>2530</v>
      </c>
      <c r="J29" s="29">
        <f t="shared" si="7"/>
        <v>2</v>
      </c>
      <c r="K29" s="20"/>
    </row>
    <row r="30" spans="1:13" ht="15.75" x14ac:dyDescent="0.25">
      <c r="A30" s="13" t="s">
        <v>46</v>
      </c>
      <c r="B30" s="14" t="str">
        <f>VLOOKUP(A30, Boats!A$1:F$144, 2, FALSE)</f>
        <v>Phil Bergeron</v>
      </c>
      <c r="C30" s="14">
        <f>VLOOKUP(A30, Boats!A$1:F$144, 3, FALSE)</f>
        <v>24230</v>
      </c>
      <c r="D30" s="14">
        <f>VLOOKUP(A30, Boats!A$1:F$144, 6, FALSE)</f>
        <v>129</v>
      </c>
      <c r="E30" s="15">
        <v>0.81520833333333342</v>
      </c>
      <c r="F30" s="15"/>
      <c r="G30" s="16">
        <f t="shared" si="4"/>
        <v>2934.0000000000082</v>
      </c>
      <c r="H30" s="14">
        <f t="shared" si="5"/>
        <v>404</v>
      </c>
      <c r="I30" s="16">
        <f t="shared" si="6"/>
        <v>2530.0000000000082</v>
      </c>
      <c r="J30" s="14">
        <v>2</v>
      </c>
      <c r="K30" s="20"/>
    </row>
    <row r="31" spans="1:13" ht="15.75" x14ac:dyDescent="0.25">
      <c r="A31" s="13" t="s">
        <v>116</v>
      </c>
      <c r="B31" s="14" t="str">
        <f>VLOOKUP(A31, Boats!A$1:F$144, 2, FALSE)</f>
        <v>John Vandereerden</v>
      </c>
      <c r="C31" s="14">
        <f>VLOOKUP(A31, Boats!A$1:F$144, 3, FALSE)</f>
        <v>24108</v>
      </c>
      <c r="D31" s="14">
        <f>VLOOKUP(A31, Boats!A$1:F$144, 6, FALSE)</f>
        <v>135</v>
      </c>
      <c r="E31" s="15">
        <v>0.81609953703703697</v>
      </c>
      <c r="F31" s="15"/>
      <c r="G31" s="16">
        <f t="shared" si="4"/>
        <v>3010.9999999999941</v>
      </c>
      <c r="H31" s="14">
        <f t="shared" si="5"/>
        <v>423</v>
      </c>
      <c r="I31" s="16">
        <f t="shared" si="6"/>
        <v>2587.9999999999941</v>
      </c>
      <c r="J31" s="14">
        <f t="shared" si="7"/>
        <v>4</v>
      </c>
      <c r="K31" s="20"/>
    </row>
    <row r="32" spans="1:13" ht="15.75" x14ac:dyDescent="0.25">
      <c r="A32" s="13" t="s">
        <v>153</v>
      </c>
      <c r="B32" s="14" t="str">
        <f>VLOOKUP(A32, Boats!A$1:F$144, 2, FALSE)</f>
        <v>Brian Casey</v>
      </c>
      <c r="C32" s="14">
        <f>VLOOKUP(A32, Boats!A$1:F$144, 3, FALSE)</f>
        <v>63345</v>
      </c>
      <c r="D32" s="14">
        <f>VLOOKUP(A32, Boats!A$1:F$144, 6, FALSE)</f>
        <v>132</v>
      </c>
      <c r="E32" s="15">
        <v>0.81641203703703702</v>
      </c>
      <c r="F32" s="15"/>
      <c r="G32" s="16">
        <f t="shared" si="4"/>
        <v>3037.9999999999986</v>
      </c>
      <c r="H32" s="14">
        <f t="shared" si="5"/>
        <v>413</v>
      </c>
      <c r="I32" s="16">
        <f t="shared" si="6"/>
        <v>2624.9999999999986</v>
      </c>
      <c r="J32" s="14">
        <f t="shared" si="7"/>
        <v>5</v>
      </c>
      <c r="K32" s="20"/>
    </row>
    <row r="33" spans="1:18" ht="15.75" x14ac:dyDescent="0.25">
      <c r="A33" s="13" t="s">
        <v>152</v>
      </c>
      <c r="B33" s="14" t="str">
        <f>VLOOKUP(A33, Boats!A$1:F$144, 2, FALSE)</f>
        <v>Chris Edwards</v>
      </c>
      <c r="C33" s="14">
        <f>VLOOKUP(A33, Boats!A$1:F$144, 3, FALSE)</f>
        <v>412</v>
      </c>
      <c r="D33" s="14">
        <v>138</v>
      </c>
      <c r="E33" s="15">
        <v>0.81947916666666665</v>
      </c>
      <c r="F33" s="15"/>
      <c r="G33" s="16">
        <f t="shared" si="4"/>
        <v>3302.9999999999982</v>
      </c>
      <c r="H33" s="14">
        <f t="shared" si="5"/>
        <v>432</v>
      </c>
      <c r="I33" s="16">
        <f t="shared" si="6"/>
        <v>2870.9999999999982</v>
      </c>
      <c r="J33" s="14">
        <f t="shared" si="7"/>
        <v>6</v>
      </c>
      <c r="K33" s="20"/>
    </row>
    <row r="34" spans="1:18" ht="15.75" x14ac:dyDescent="0.25">
      <c r="A34" s="13" t="s">
        <v>112</v>
      </c>
      <c r="B34" s="14" t="str">
        <f>VLOOKUP(A34, Boats!A$1:F$144, 2, FALSE)</f>
        <v>Maciek Konkolowicz</v>
      </c>
      <c r="C34" s="14" t="str">
        <f>VLOOKUP(A34, Boats!A$1:F$144, 3, FALSE)</f>
        <v>KC 9</v>
      </c>
      <c r="D34" s="14">
        <f>VLOOKUP(A34, Boats!A$1:F$144, 6, FALSE)</f>
        <v>129</v>
      </c>
      <c r="E34" s="15">
        <v>0.82100694444444444</v>
      </c>
      <c r="F34" s="15"/>
      <c r="G34" s="16">
        <f t="shared" si="4"/>
        <v>3435</v>
      </c>
      <c r="H34" s="14">
        <f t="shared" si="5"/>
        <v>404</v>
      </c>
      <c r="I34" s="16">
        <f t="shared" si="6"/>
        <v>3031</v>
      </c>
      <c r="J34" s="14">
        <f t="shared" si="7"/>
        <v>7</v>
      </c>
      <c r="K34" s="20"/>
    </row>
    <row r="35" spans="1:18" ht="15.75" x14ac:dyDescent="0.25">
      <c r="A35" s="38" t="s">
        <v>41</v>
      </c>
      <c r="B35" s="34" t="str">
        <f>VLOOKUP(A35, Boats!A$1:F$144, 2, FALSE)</f>
        <v>Larry Laing</v>
      </c>
      <c r="C35" s="34">
        <f>VLOOKUP(A35, Boats!A$1:F$144, 3, FALSE)</f>
        <v>42667</v>
      </c>
      <c r="D35" s="35">
        <f>VLOOKUP(A35, Boats!A$1:F$144, 6, FALSE)</f>
        <v>129</v>
      </c>
      <c r="E35" s="36"/>
      <c r="F35" s="15" t="s">
        <v>90</v>
      </c>
      <c r="G35" s="37" t="str">
        <f t="shared" si="4"/>
        <v/>
      </c>
      <c r="H35" s="35" t="str">
        <f t="shared" si="5"/>
        <v/>
      </c>
      <c r="I35" s="37" t="str">
        <f t="shared" si="6"/>
        <v/>
      </c>
      <c r="J35" s="35">
        <f t="shared" si="7"/>
        <v>9</v>
      </c>
      <c r="K35" s="20"/>
    </row>
    <row r="37" spans="1:18" ht="18.75" x14ac:dyDescent="0.3">
      <c r="A37" s="4" t="s">
        <v>19</v>
      </c>
      <c r="B37" s="5"/>
      <c r="C37" s="5"/>
      <c r="D37" s="5"/>
      <c r="E37" s="5"/>
      <c r="F37" s="5"/>
      <c r="G37" s="5" t="s">
        <v>160</v>
      </c>
      <c r="H37" s="5"/>
      <c r="I37" s="5"/>
      <c r="J37" s="5"/>
      <c r="K37" s="5"/>
    </row>
    <row r="38" spans="1:18" x14ac:dyDescent="0.25">
      <c r="A38" s="11" t="s">
        <v>14</v>
      </c>
      <c r="B38" s="9" t="s">
        <v>182</v>
      </c>
      <c r="C38" s="7"/>
      <c r="D38" s="11" t="s">
        <v>88</v>
      </c>
      <c r="E38" s="21">
        <f>COUNTA(A43:A51)</f>
        <v>6</v>
      </c>
      <c r="F38" s="7"/>
      <c r="G38" s="7"/>
      <c r="H38" s="7"/>
      <c r="I38" s="7"/>
      <c r="J38" s="7"/>
      <c r="K38" s="7"/>
    </row>
    <row r="39" spans="1:18" x14ac:dyDescent="0.25">
      <c r="A39" s="11" t="s">
        <v>10</v>
      </c>
      <c r="B39" s="50">
        <v>3.13</v>
      </c>
      <c r="C39" s="7"/>
      <c r="D39" s="11" t="s">
        <v>89</v>
      </c>
      <c r="E39" s="21">
        <f>E38-COUNTIF(F43:F51, "DNC")</f>
        <v>4</v>
      </c>
      <c r="F39" s="7"/>
      <c r="G39" s="7"/>
      <c r="H39" s="7"/>
      <c r="I39" s="7"/>
      <c r="J39" s="7"/>
      <c r="K39" s="7"/>
    </row>
    <row r="40" spans="1:18" x14ac:dyDescent="0.25">
      <c r="A40" s="11" t="s">
        <v>11</v>
      </c>
      <c r="B40" s="10">
        <v>0.78472222222222221</v>
      </c>
      <c r="C40" s="7"/>
      <c r="D40" s="7"/>
      <c r="E40" s="7"/>
      <c r="F40" s="7"/>
      <c r="G40" s="7"/>
      <c r="H40" s="7"/>
      <c r="I40" s="7"/>
      <c r="J40" s="7"/>
      <c r="K40" s="7"/>
    </row>
    <row r="41" spans="1:18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8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8" ht="15.75" x14ac:dyDescent="0.25">
      <c r="A43" s="13" t="s">
        <v>74</v>
      </c>
      <c r="B43" s="14" t="str">
        <f>VLOOKUP(A43, Boats!A$1:F$144, 2, FALSE)</f>
        <v>Chris Wysynski</v>
      </c>
      <c r="C43" s="14">
        <f>VLOOKUP(A43, Boats!A$1:F$144, 3, FALSE)</f>
        <v>68</v>
      </c>
      <c r="D43" s="14">
        <f>VLOOKUP(A43, Boats!A$1:F$144, 6, FALSE)</f>
        <v>213</v>
      </c>
      <c r="E43" s="15">
        <v>0.82116898148148154</v>
      </c>
      <c r="F43" s="15"/>
      <c r="G43" s="16">
        <f t="shared" ref="G43:G51" si="8">IF(ISBLANK(E43), "", (E43-B$40) *24*60*60)</f>
        <v>3149.0000000000059</v>
      </c>
      <c r="H43" s="14">
        <f t="shared" ref="H43:H51" si="9">IF(ISBLANK(E43), "", ROUND(B$39*D43, 0))</f>
        <v>667</v>
      </c>
      <c r="I43" s="16">
        <f t="shared" ref="I43:I51" si="10">IF(ISBLANK(E43),"",G43-H43)</f>
        <v>2482.0000000000059</v>
      </c>
      <c r="J43" s="14">
        <f t="shared" ref="J43:J51" si="11">IF(F43="DNF", $E$39+1, IF(F43="DNS", $E$39+1, IF(F43="DSQ", $E$39+1, IF(F43="DNC", $E$38+1, RANK(I43, I$43:I$51, 1)))))</f>
        <v>1</v>
      </c>
      <c r="K43" s="17"/>
    </row>
    <row r="44" spans="1:18" ht="15.75" x14ac:dyDescent="0.25">
      <c r="A44" s="13" t="s">
        <v>148</v>
      </c>
      <c r="B44" s="14" t="str">
        <f>VLOOKUP(A44, Boats!A$1:F$144, 2, FALSE)</f>
        <v>Christine Drouillard</v>
      </c>
      <c r="C44" s="14">
        <f>VLOOKUP(A44, Boats!A$1:F$144, 3, FALSE)</f>
        <v>74</v>
      </c>
      <c r="D44" s="14">
        <f>VLOOKUP(A44, Boats!A$1:F$144, 6, FALSE)</f>
        <v>234</v>
      </c>
      <c r="E44" s="15">
        <v>0.82356481481481481</v>
      </c>
      <c r="F44" s="15"/>
      <c r="G44" s="16">
        <f t="shared" si="8"/>
        <v>3356</v>
      </c>
      <c r="H44" s="14">
        <f t="shared" si="9"/>
        <v>732</v>
      </c>
      <c r="I44" s="16">
        <f t="shared" si="10"/>
        <v>2624</v>
      </c>
      <c r="J44" s="14">
        <f t="shared" si="11"/>
        <v>2</v>
      </c>
      <c r="K44" s="17"/>
    </row>
    <row r="45" spans="1:18" ht="15.75" x14ac:dyDescent="0.25">
      <c r="A45" s="13" t="s">
        <v>68</v>
      </c>
      <c r="B45" s="14" t="str">
        <f>VLOOKUP(A45, Boats!A$1:F$144, 2, FALSE)</f>
        <v>Dennis Pare</v>
      </c>
      <c r="C45" s="14">
        <f>VLOOKUP(A45, Boats!A$1:F$144, 3, FALSE)</f>
        <v>1473</v>
      </c>
      <c r="D45" s="14">
        <f>VLOOKUP(A45, Boats!A$1:F$144, 6, FALSE)</f>
        <v>207</v>
      </c>
      <c r="E45" s="15">
        <v>0.82579861111111119</v>
      </c>
      <c r="F45" s="15"/>
      <c r="G45" s="16">
        <f t="shared" si="8"/>
        <v>3549.0000000000082</v>
      </c>
      <c r="H45" s="14">
        <f t="shared" si="9"/>
        <v>648</v>
      </c>
      <c r="I45" s="16">
        <f t="shared" si="10"/>
        <v>2901.0000000000082</v>
      </c>
      <c r="J45" s="14">
        <f t="shared" si="11"/>
        <v>3</v>
      </c>
      <c r="K45" s="20"/>
    </row>
    <row r="46" spans="1:18" ht="15.75" x14ac:dyDescent="0.25">
      <c r="A46" s="13" t="s">
        <v>143</v>
      </c>
      <c r="B46" s="14" t="str">
        <f>VLOOKUP(A46, Boats!A$1:F$144, 2, FALSE)</f>
        <v>Andrea Hill</v>
      </c>
      <c r="C46" s="14">
        <f>VLOOKUP(A46, Boats!A$1:F$144, 3, FALSE)</f>
        <v>533</v>
      </c>
      <c r="D46" s="14">
        <f>VLOOKUP(A46, Boats!A$1:F$144, 6, FALSE)</f>
        <v>168</v>
      </c>
      <c r="E46" s="15">
        <v>0.82589120370370372</v>
      </c>
      <c r="F46" s="15"/>
      <c r="G46" s="16">
        <f t="shared" si="8"/>
        <v>3557.0000000000027</v>
      </c>
      <c r="H46" s="14">
        <f t="shared" si="9"/>
        <v>526</v>
      </c>
      <c r="I46" s="16">
        <f t="shared" si="10"/>
        <v>3031.0000000000027</v>
      </c>
      <c r="J46" s="14">
        <f t="shared" si="11"/>
        <v>4</v>
      </c>
      <c r="K46" s="20"/>
    </row>
    <row r="47" spans="1:18" ht="15.75" x14ac:dyDescent="0.25">
      <c r="A47" s="13" t="s">
        <v>52</v>
      </c>
      <c r="B47" s="14" t="str">
        <f>VLOOKUP(A47, Boats!A$1:F$144, 2, FALSE)</f>
        <v>Frank Marmara</v>
      </c>
      <c r="C47" s="14">
        <f>VLOOKUP(A47, Boats!A$1:F$144, 3, FALSE)</f>
        <v>5342</v>
      </c>
      <c r="D47" s="14">
        <f>VLOOKUP(A47, Boats!A$1:F$144, 6, FALSE)</f>
        <v>153</v>
      </c>
      <c r="E47" s="15"/>
      <c r="F47" s="15" t="s">
        <v>90</v>
      </c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>
        <f t="shared" si="11"/>
        <v>7</v>
      </c>
      <c r="K47" s="20"/>
    </row>
    <row r="48" spans="1:18" ht="15.75" x14ac:dyDescent="0.25">
      <c r="A48" s="13" t="s">
        <v>133</v>
      </c>
      <c r="B48" s="14" t="str">
        <f>VLOOKUP(A48, Boats!A$1:F$144, 2, FALSE)</f>
        <v>Jason Allson</v>
      </c>
      <c r="C48" s="14">
        <f>VLOOKUP(A48, Boats!A$1:F$144, 3, FALSE)</f>
        <v>370</v>
      </c>
      <c r="D48" s="14">
        <f>VLOOKUP(A48, Boats!A$1:F$144, 6, FALSE)</f>
        <v>150</v>
      </c>
      <c r="E48" s="15"/>
      <c r="F48" s="15" t="s">
        <v>90</v>
      </c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>
        <f t="shared" si="11"/>
        <v>7</v>
      </c>
      <c r="K48" s="20"/>
      <c r="R48" s="3" t="s">
        <v>160</v>
      </c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</sheetData>
  <sheetProtection insertRows="0" deleteRows="0"/>
  <conditionalFormatting sqref="A10:J20 A28:J35 A43:J51">
    <cfRule type="expression" dxfId="295" priority="1">
      <formula>NOT(ISBLANK($F10))</formula>
    </cfRule>
    <cfRule type="expression" dxfId="294" priority="2">
      <formula>$J10=3</formula>
    </cfRule>
    <cfRule type="expression" dxfId="293" priority="3">
      <formula>$J10=2</formula>
    </cfRule>
    <cfRule type="expression" dxfId="292" priority="4">
      <formula>$J10=1</formula>
    </cfRule>
  </conditionalFormatting>
  <dataValidations count="1">
    <dataValidation type="list" allowBlank="1" showInputMessage="1" showErrorMessage="1" sqref="A10:A20 A28:A35 A43:A51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F10:F20 F28:F35 F43:F51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1"/>
  <sheetViews>
    <sheetView topLeftCell="A30" zoomScale="85" zoomScaleNormal="85" workbookViewId="0">
      <selection activeCell="E48" sqref="E48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4" ht="18.75" x14ac:dyDescent="0.3">
      <c r="A1" s="2" t="s">
        <v>22</v>
      </c>
      <c r="B1" s="3" t="s">
        <v>25</v>
      </c>
    </row>
    <row r="2" spans="1:14" ht="18.75" x14ac:dyDescent="0.3">
      <c r="A2" s="2" t="s">
        <v>96</v>
      </c>
    </row>
    <row r="4" spans="1:14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 t="s">
        <v>162</v>
      </c>
    </row>
    <row r="5" spans="1:14" x14ac:dyDescent="0.25">
      <c r="A5" s="11" t="s">
        <v>14</v>
      </c>
      <c r="B5" s="9" t="s">
        <v>182</v>
      </c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  <c r="N5" s="3" t="s">
        <v>162</v>
      </c>
    </row>
    <row r="6" spans="1:14" x14ac:dyDescent="0.25">
      <c r="A6" s="11" t="s">
        <v>10</v>
      </c>
      <c r="B6" s="40">
        <v>4.1500000000000004</v>
      </c>
      <c r="C6" s="7"/>
      <c r="D6" s="11" t="s">
        <v>89</v>
      </c>
      <c r="E6" s="23">
        <f>E5-COUNTIF(F10:F20, "DNC")</f>
        <v>5</v>
      </c>
      <c r="F6" s="7"/>
      <c r="G6" s="7"/>
      <c r="H6" s="7"/>
      <c r="I6" s="7"/>
      <c r="J6" s="7"/>
      <c r="K6" s="7"/>
    </row>
    <row r="7" spans="1:14" x14ac:dyDescent="0.25">
      <c r="A7" s="11" t="s">
        <v>11</v>
      </c>
      <c r="B7" s="10">
        <v>0.77777777777777779</v>
      </c>
      <c r="C7" s="7"/>
      <c r="D7" s="7"/>
      <c r="E7" s="7"/>
      <c r="F7" s="7"/>
      <c r="G7" s="7"/>
      <c r="H7" s="7"/>
      <c r="I7" s="7"/>
      <c r="J7" s="7"/>
      <c r="K7" s="7"/>
    </row>
    <row r="8" spans="1:14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4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4" ht="15.75" x14ac:dyDescent="0.25">
      <c r="A10" s="13" t="s">
        <v>107</v>
      </c>
      <c r="B10" s="14" t="str">
        <f>VLOOKUP(A10, Boats!A$1:F$144, 2, FALSE)</f>
        <v>Rob Ferguson</v>
      </c>
      <c r="C10" s="14"/>
      <c r="D10" s="14">
        <f>VLOOKUP(A10, Boats!A$1:F$144, 6, FALSE)</f>
        <v>108</v>
      </c>
      <c r="E10" s="15">
        <v>0.79851851851851852</v>
      </c>
      <c r="F10" s="15"/>
      <c r="G10" s="16">
        <f t="shared" ref="G10:G20" si="0">IF(ISBLANK(E10), "", (E10-B$7) *24*60*60)</f>
        <v>1791.9999999999986</v>
      </c>
      <c r="H10" s="14">
        <f t="shared" ref="H10:H20" si="1">IF(ISBLANK(E10), "", ROUND(B$6*D10, 0))</f>
        <v>448</v>
      </c>
      <c r="I10" s="16">
        <f t="shared" ref="I10:I20" si="2">IF(ISBLANK(E10),"",G10-H10)</f>
        <v>1343.9999999999986</v>
      </c>
      <c r="J10" s="14">
        <f t="shared" ref="J10:J20" si="3">IF(F10="DNF", $E$6+1, IF(F10="DNS", $E$6+1, IF(F10="DSQ", $E$6+1, IF(F10="DNC", $E$5+1, RANK(I10, I$10:I$20, 1)))))</f>
        <v>1</v>
      </c>
      <c r="K10" s="17"/>
    </row>
    <row r="11" spans="1:14" ht="15.75" x14ac:dyDescent="0.25">
      <c r="A11" s="13" t="s">
        <v>108</v>
      </c>
      <c r="B11" s="14" t="str">
        <f>VLOOKUP(A11, Boats!A$1:F$144, 2, FALSE)</f>
        <v>Lintunen/Naysmith</v>
      </c>
      <c r="C11" s="14">
        <f>VLOOKUP(A11, Boats!A$1:F$144, 3, FALSE)</f>
        <v>67875</v>
      </c>
      <c r="D11" s="14">
        <f>VLOOKUP(A11, Boats!A$1:F$144, 6, FALSE)</f>
        <v>102</v>
      </c>
      <c r="E11" s="15">
        <v>0.7987847222222223</v>
      </c>
      <c r="F11" s="15"/>
      <c r="G11" s="16">
        <f t="shared" si="0"/>
        <v>1815.0000000000055</v>
      </c>
      <c r="H11" s="14">
        <f t="shared" si="1"/>
        <v>423</v>
      </c>
      <c r="I11" s="16">
        <f t="shared" si="2"/>
        <v>1392.0000000000055</v>
      </c>
      <c r="J11" s="14">
        <f t="shared" si="3"/>
        <v>2</v>
      </c>
      <c r="K11" s="17"/>
    </row>
    <row r="12" spans="1:14" ht="15.75" x14ac:dyDescent="0.25">
      <c r="A12" s="13" t="s">
        <v>114</v>
      </c>
      <c r="B12" s="26" t="str">
        <f>VLOOKUP(A12, Boats!A$1:F$144, 2, FALSE)</f>
        <v>Scott Pillon</v>
      </c>
      <c r="C12" s="26">
        <f>VLOOKUP(A12, Boats!A$1:F$144, 3, FALSE)</f>
        <v>911</v>
      </c>
      <c r="D12" s="29">
        <f>VLOOKUP(A12, Boats!A$1:F$144, 6, FALSE)</f>
        <v>99</v>
      </c>
      <c r="E12" s="27">
        <v>0.7987847222222223</v>
      </c>
      <c r="F12" s="15"/>
      <c r="G12" s="28">
        <f t="shared" si="0"/>
        <v>1815.0000000000055</v>
      </c>
      <c r="H12" s="26">
        <f t="shared" si="1"/>
        <v>411</v>
      </c>
      <c r="I12" s="28">
        <f t="shared" si="2"/>
        <v>1404.0000000000055</v>
      </c>
      <c r="J12" s="29">
        <f t="shared" si="3"/>
        <v>3</v>
      </c>
      <c r="K12" s="20"/>
    </row>
    <row r="13" spans="1:14" ht="15.75" x14ac:dyDescent="0.25">
      <c r="A13" s="13" t="s">
        <v>147</v>
      </c>
      <c r="B13" s="14" t="str">
        <f>VLOOKUP(A13, Boats!A$1:F$144, 2, FALSE)</f>
        <v>Brad Blackton</v>
      </c>
      <c r="C13" s="14">
        <f>VLOOKUP(A13, Boats!A$1:F$144, 3, FALSE)</f>
        <v>112</v>
      </c>
      <c r="D13" s="22">
        <f>VLOOKUP(A13, Boats!A$1:F$144, 6, FALSE)</f>
        <v>102</v>
      </c>
      <c r="E13" s="15">
        <v>0.79991898148148144</v>
      </c>
      <c r="F13" s="15"/>
      <c r="G13" s="16">
        <f t="shared" si="0"/>
        <v>1912.9999999999952</v>
      </c>
      <c r="H13" s="14">
        <f t="shared" si="1"/>
        <v>423</v>
      </c>
      <c r="I13" s="16">
        <f t="shared" si="2"/>
        <v>1489.9999999999952</v>
      </c>
      <c r="J13" s="22">
        <f t="shared" si="3"/>
        <v>4</v>
      </c>
      <c r="K13" s="20"/>
    </row>
    <row r="14" spans="1:14" ht="15.75" x14ac:dyDescent="0.25">
      <c r="A14" s="13" t="s">
        <v>31</v>
      </c>
      <c r="B14" s="14" t="str">
        <f>VLOOKUP(A14, Boats!A$1:F$144, 2, FALSE)</f>
        <v>Dave Evans</v>
      </c>
      <c r="C14" s="14">
        <f>VLOOKUP(A14, Boats!A$1:F$144, 3, FALSE)</f>
        <v>9</v>
      </c>
      <c r="D14" s="14">
        <f>VLOOKUP(A14, Boats!A$1:F$144, 6, FALSE)</f>
        <v>90</v>
      </c>
      <c r="E14" s="15">
        <v>0.80199074074074073</v>
      </c>
      <c r="F14" s="15"/>
      <c r="G14" s="16">
        <f t="shared" si="0"/>
        <v>2091.9999999999977</v>
      </c>
      <c r="H14" s="14">
        <f t="shared" si="1"/>
        <v>374</v>
      </c>
      <c r="I14" s="16">
        <f t="shared" si="2"/>
        <v>1717.9999999999977</v>
      </c>
      <c r="J14" s="22">
        <f t="shared" si="3"/>
        <v>5</v>
      </c>
      <c r="K14" s="20"/>
    </row>
    <row r="15" spans="1:14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4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3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  <c r="M17" s="3" t="s">
        <v>162</v>
      </c>
    </row>
    <row r="18" spans="1:13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3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3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3" ht="14.25" customHeight="1" x14ac:dyDescent="0.25"/>
    <row r="22" spans="1:13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3" x14ac:dyDescent="0.25">
      <c r="A23" s="11" t="s">
        <v>14</v>
      </c>
      <c r="B23" s="9">
        <v>43199</v>
      </c>
      <c r="C23" s="7"/>
      <c r="D23" s="11" t="s">
        <v>88</v>
      </c>
      <c r="E23" s="23">
        <f>COUNTA(A28:A35)</f>
        <v>8</v>
      </c>
      <c r="F23" s="7"/>
      <c r="G23" s="7"/>
      <c r="H23" s="7"/>
      <c r="I23" s="7"/>
      <c r="J23" s="7"/>
      <c r="K23" s="7"/>
    </row>
    <row r="24" spans="1:13" x14ac:dyDescent="0.25">
      <c r="A24" s="11" t="s">
        <v>10</v>
      </c>
      <c r="B24" s="6">
        <v>4.1500000000000004</v>
      </c>
      <c r="C24" s="7"/>
      <c r="D24" s="11" t="s">
        <v>89</v>
      </c>
      <c r="E24" s="23">
        <f>E23-COUNTIF(F28:F35, "DNC")</f>
        <v>7</v>
      </c>
      <c r="F24" s="7"/>
      <c r="G24" s="7"/>
      <c r="H24" s="7"/>
      <c r="I24" s="7"/>
      <c r="J24" s="7"/>
      <c r="K24" s="7"/>
    </row>
    <row r="25" spans="1:13" x14ac:dyDescent="0.25">
      <c r="A25" s="11" t="s">
        <v>11</v>
      </c>
      <c r="B25" s="10">
        <v>0.78125</v>
      </c>
      <c r="C25" s="7"/>
      <c r="D25" s="7"/>
      <c r="E25" s="7"/>
      <c r="F25" s="7"/>
      <c r="G25" s="7"/>
      <c r="H25" s="7"/>
      <c r="I25" s="7"/>
      <c r="J25" s="7"/>
      <c r="K25" s="7"/>
    </row>
    <row r="26" spans="1:13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3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3" ht="15.75" x14ac:dyDescent="0.25">
      <c r="A28" s="13" t="s">
        <v>46</v>
      </c>
      <c r="B28" s="14" t="str">
        <f>VLOOKUP(A28, Boats!A$1:F$144, 2, FALSE)</f>
        <v>Phil Bergeron</v>
      </c>
      <c r="C28" s="14">
        <f>VLOOKUP(A28, Boats!A$1:F$144, 3, FALSE)</f>
        <v>24230</v>
      </c>
      <c r="D28" s="14">
        <f>VLOOKUP(A28, Boats!A$1:F$144, 6, FALSE)</f>
        <v>129</v>
      </c>
      <c r="E28" s="15">
        <v>0.80364583333333339</v>
      </c>
      <c r="F28" s="15"/>
      <c r="G28" s="16">
        <f t="shared" ref="G28:G35" si="4">IF(ISBLANK(E28), "", (E28-B$25) *24*60*60)</f>
        <v>1935.000000000005</v>
      </c>
      <c r="H28" s="14">
        <f t="shared" ref="H28:H35" si="5">IF(ISBLANK(E28), "", ROUND(B$24*D28, 0))</f>
        <v>535</v>
      </c>
      <c r="I28" s="16">
        <f t="shared" ref="I28:I35" si="6">IF(ISBLANK(E28),"",G28-H28)</f>
        <v>1400.000000000005</v>
      </c>
      <c r="J28" s="14">
        <f t="shared" ref="J28:J35" si="7">IF(F28="DNF", $E$24+1, IF(F28="DNS", $E$24+1, IF(F28="DSQ", $E$24+1, IF(F28="DNC", $E$23+1, RANK(I28, I$28:I$35, 1)))))</f>
        <v>1</v>
      </c>
      <c r="K28" s="17"/>
    </row>
    <row r="29" spans="1:13" ht="15.75" x14ac:dyDescent="0.25">
      <c r="A29" s="13" t="s">
        <v>39</v>
      </c>
      <c r="B29" s="26" t="str">
        <f>VLOOKUP(A29, Boats!A$1:F$144, 2, FALSE)</f>
        <v>Andy Kozieradzki</v>
      </c>
      <c r="C29" s="26">
        <f>VLOOKUP(A29, Boats!A$1:F$144, 3, FALSE)</f>
        <v>30578</v>
      </c>
      <c r="D29" s="29">
        <f>VLOOKUP(A29, Boats!A$1:F$144, 6, FALSE)</f>
        <v>126</v>
      </c>
      <c r="E29" s="27">
        <v>0.80380787037037038</v>
      </c>
      <c r="F29" s="15"/>
      <c r="G29" s="28">
        <f t="shared" si="4"/>
        <v>1949.0000000000009</v>
      </c>
      <c r="H29" s="29">
        <f t="shared" si="5"/>
        <v>523</v>
      </c>
      <c r="I29" s="28">
        <f t="shared" si="6"/>
        <v>1426.0000000000009</v>
      </c>
      <c r="J29" s="29">
        <f t="shared" si="7"/>
        <v>2</v>
      </c>
      <c r="K29" s="20"/>
    </row>
    <row r="30" spans="1:13" ht="15.75" x14ac:dyDescent="0.25">
      <c r="A30" s="13" t="s">
        <v>153</v>
      </c>
      <c r="B30" s="14" t="str">
        <f>VLOOKUP(A30, Boats!A$1:F$144, 2, FALSE)</f>
        <v>Brian Casey</v>
      </c>
      <c r="C30" s="14">
        <f>VLOOKUP(A30, Boats!A$1:F$144, 3, FALSE)</f>
        <v>63345</v>
      </c>
      <c r="D30" s="14">
        <f>VLOOKUP(A30, Boats!A$1:F$144, 6, FALSE)</f>
        <v>132</v>
      </c>
      <c r="E30" s="15">
        <v>0.80417824074074085</v>
      </c>
      <c r="F30" s="15"/>
      <c r="G30" s="16">
        <f t="shared" si="4"/>
        <v>1981.0000000000093</v>
      </c>
      <c r="H30" s="14">
        <f t="shared" si="5"/>
        <v>548</v>
      </c>
      <c r="I30" s="16">
        <f t="shared" si="6"/>
        <v>1433.0000000000093</v>
      </c>
      <c r="J30" s="14">
        <f t="shared" si="7"/>
        <v>3</v>
      </c>
      <c r="K30" s="20"/>
    </row>
    <row r="31" spans="1:13" ht="15.75" x14ac:dyDescent="0.25">
      <c r="A31" s="13" t="s">
        <v>4</v>
      </c>
      <c r="B31" s="26" t="str">
        <f>VLOOKUP(A31, Boats!A$1:F$144, 2, FALSE)</f>
        <v>Dennis Hendel</v>
      </c>
      <c r="C31" s="26" t="str">
        <f>VLOOKUP(A31, Boats!A$1:F$144, 3, FALSE)</f>
        <v>KC3</v>
      </c>
      <c r="D31" s="29">
        <f>VLOOKUP(A31, Boats!A$1:F$144, 6, FALSE)</f>
        <v>126</v>
      </c>
      <c r="E31" s="36">
        <v>0.80431712962962953</v>
      </c>
      <c r="F31" s="27"/>
      <c r="G31" s="28">
        <f t="shared" si="4"/>
        <v>1992.9999999999916</v>
      </c>
      <c r="H31" s="29">
        <f t="shared" si="5"/>
        <v>523</v>
      </c>
      <c r="I31" s="28">
        <f t="shared" si="6"/>
        <v>1469.9999999999916</v>
      </c>
      <c r="J31" s="29">
        <f t="shared" si="7"/>
        <v>4</v>
      </c>
      <c r="K31" s="20"/>
    </row>
    <row r="32" spans="1:13" ht="15.75" x14ac:dyDescent="0.25">
      <c r="A32" s="13" t="s">
        <v>152</v>
      </c>
      <c r="B32" s="14" t="str">
        <f>VLOOKUP(A32, Boats!A$1:F$144, 2, FALSE)</f>
        <v>Chris Edwards</v>
      </c>
      <c r="C32" s="14">
        <f>VLOOKUP(A32, Boats!A$1:F$144, 3, FALSE)</f>
        <v>412</v>
      </c>
      <c r="D32" s="14">
        <v>138</v>
      </c>
      <c r="E32" s="15">
        <v>0.80557870370370377</v>
      </c>
      <c r="F32" s="15"/>
      <c r="G32" s="16">
        <f t="shared" si="4"/>
        <v>2102.0000000000059</v>
      </c>
      <c r="H32" s="14">
        <f t="shared" si="5"/>
        <v>573</v>
      </c>
      <c r="I32" s="16">
        <f t="shared" si="6"/>
        <v>1529.0000000000059</v>
      </c>
      <c r="J32" s="14">
        <f t="shared" si="7"/>
        <v>5</v>
      </c>
      <c r="K32" s="20"/>
    </row>
    <row r="33" spans="1:18" ht="15.75" x14ac:dyDescent="0.25">
      <c r="A33" s="38" t="s">
        <v>41</v>
      </c>
      <c r="B33" s="34" t="str">
        <f>VLOOKUP(A33, Boats!A$1:F$144, 2, FALSE)</f>
        <v>Larry Laing</v>
      </c>
      <c r="C33" s="34">
        <f>VLOOKUP(A33, Boats!A$1:F$144, 3, FALSE)</f>
        <v>42667</v>
      </c>
      <c r="D33" s="35">
        <f>VLOOKUP(A33, Boats!A$1:F$144, 6, FALSE)</f>
        <v>129</v>
      </c>
      <c r="E33" s="36">
        <v>0.80552083333333335</v>
      </c>
      <c r="F33" s="15"/>
      <c r="G33" s="37">
        <f t="shared" si="4"/>
        <v>2097.0000000000018</v>
      </c>
      <c r="H33" s="35">
        <f t="shared" si="5"/>
        <v>535</v>
      </c>
      <c r="I33" s="37">
        <f t="shared" si="6"/>
        <v>1562.0000000000018</v>
      </c>
      <c r="J33" s="35">
        <f t="shared" si="7"/>
        <v>6</v>
      </c>
      <c r="K33" s="20"/>
    </row>
    <row r="34" spans="1:18" ht="15.75" x14ac:dyDescent="0.25">
      <c r="A34" s="13" t="s">
        <v>112</v>
      </c>
      <c r="B34" s="14" t="str">
        <f>VLOOKUP(A34, Boats!A$1:F$144, 2, FALSE)</f>
        <v>Maciek Konkolowicz</v>
      </c>
      <c r="C34" s="14" t="str">
        <f>VLOOKUP(A34, Boats!A$1:F$144, 3, FALSE)</f>
        <v>KC 9</v>
      </c>
      <c r="D34" s="14">
        <f>VLOOKUP(A34, Boats!A$1:F$144, 6, FALSE)</f>
        <v>129</v>
      </c>
      <c r="E34" s="15">
        <v>0.81068287037037035</v>
      </c>
      <c r="F34" s="15"/>
      <c r="G34" s="16">
        <f t="shared" si="4"/>
        <v>2542.9999999999977</v>
      </c>
      <c r="H34" s="14">
        <f t="shared" si="5"/>
        <v>535</v>
      </c>
      <c r="I34" s="16">
        <f t="shared" si="6"/>
        <v>2007.9999999999977</v>
      </c>
      <c r="J34" s="14">
        <f t="shared" si="7"/>
        <v>7</v>
      </c>
      <c r="K34" s="20"/>
    </row>
    <row r="35" spans="1:18" ht="15.75" x14ac:dyDescent="0.25">
      <c r="A35" s="13" t="s">
        <v>116</v>
      </c>
      <c r="B35" s="14" t="str">
        <f>VLOOKUP(A35, Boats!A$1:F$144, 2, FALSE)</f>
        <v>John Vandereerden</v>
      </c>
      <c r="C35" s="14">
        <f>VLOOKUP(A35, Boats!A$1:F$144, 3, FALSE)</f>
        <v>24108</v>
      </c>
      <c r="D35" s="14">
        <f>VLOOKUP(A35, Boats!A$1:F$144, 6, FALSE)</f>
        <v>135</v>
      </c>
      <c r="E35" s="15"/>
      <c r="F35" s="15" t="s">
        <v>90</v>
      </c>
      <c r="G35" s="16" t="str">
        <f t="shared" si="4"/>
        <v/>
      </c>
      <c r="H35" s="14" t="str">
        <f t="shared" si="5"/>
        <v/>
      </c>
      <c r="I35" s="16" t="str">
        <f t="shared" si="6"/>
        <v/>
      </c>
      <c r="J35" s="14">
        <f t="shared" si="7"/>
        <v>9</v>
      </c>
      <c r="K35" s="20"/>
    </row>
    <row r="37" spans="1:18" ht="18.75" x14ac:dyDescent="0.3">
      <c r="A37" s="4" t="s">
        <v>19</v>
      </c>
      <c r="B37" s="5"/>
      <c r="C37" s="5"/>
      <c r="D37" s="5"/>
      <c r="E37" s="5"/>
      <c r="F37" s="5"/>
      <c r="G37" s="5" t="s">
        <v>160</v>
      </c>
      <c r="H37" s="5"/>
      <c r="I37" s="5"/>
      <c r="J37" s="5"/>
      <c r="K37" s="5"/>
    </row>
    <row r="38" spans="1:18" x14ac:dyDescent="0.25">
      <c r="A38" s="11" t="s">
        <v>14</v>
      </c>
      <c r="B38" s="9">
        <v>43199</v>
      </c>
      <c r="C38" s="7"/>
      <c r="D38" s="11" t="s">
        <v>88</v>
      </c>
      <c r="E38" s="21">
        <f>COUNTA(A43:A51)</f>
        <v>6</v>
      </c>
      <c r="F38" s="7"/>
      <c r="G38" s="7"/>
      <c r="H38" s="7"/>
      <c r="I38" s="7"/>
      <c r="J38" s="7"/>
      <c r="K38" s="7"/>
    </row>
    <row r="39" spans="1:18" x14ac:dyDescent="0.25">
      <c r="A39" s="11" t="s">
        <v>10</v>
      </c>
      <c r="B39" s="50">
        <v>5.15</v>
      </c>
      <c r="C39" s="7"/>
      <c r="D39" s="11" t="s">
        <v>89</v>
      </c>
      <c r="E39" s="21">
        <f>E38-COUNTIF(F43:F51, "DNC")</f>
        <v>4</v>
      </c>
      <c r="F39" s="7"/>
      <c r="G39" s="7"/>
      <c r="H39" s="7"/>
      <c r="I39" s="7"/>
      <c r="J39" s="7"/>
      <c r="K39" s="7"/>
    </row>
    <row r="40" spans="1:18" x14ac:dyDescent="0.25">
      <c r="A40" s="11" t="s">
        <v>11</v>
      </c>
      <c r="B40" s="10">
        <v>0.78472222222222221</v>
      </c>
      <c r="C40" s="7"/>
      <c r="D40" s="7"/>
      <c r="E40" s="7"/>
      <c r="F40" s="7"/>
      <c r="G40" s="7"/>
      <c r="H40" s="7"/>
      <c r="I40" s="7"/>
      <c r="J40" s="7"/>
      <c r="K40" s="7"/>
    </row>
    <row r="41" spans="1:18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8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8" ht="15.75" x14ac:dyDescent="0.25">
      <c r="A43" s="13" t="s">
        <v>148</v>
      </c>
      <c r="B43" s="14" t="str">
        <f>VLOOKUP(A43, Boats!A$1:F$144, 2, FALSE)</f>
        <v>Christine Drouillard</v>
      </c>
      <c r="C43" s="14">
        <f>VLOOKUP(A43, Boats!A$1:F$144, 3, FALSE)</f>
        <v>74</v>
      </c>
      <c r="D43" s="14">
        <f>VLOOKUP(A43, Boats!A$1:F$144, 6, FALSE)</f>
        <v>234</v>
      </c>
      <c r="E43" s="15">
        <v>0.81315972222222221</v>
      </c>
      <c r="F43" s="15"/>
      <c r="G43" s="16">
        <f t="shared" ref="G43:G51" si="8">IF(ISBLANK(E43), "", (E43-B$40) *24*60*60)</f>
        <v>2457</v>
      </c>
      <c r="H43" s="14">
        <f t="shared" ref="H43:H51" si="9">IF(ISBLANK(E43), "", ROUND(B$39*D43, 0))</f>
        <v>1205</v>
      </c>
      <c r="I43" s="16">
        <f t="shared" ref="I43:I51" si="10">IF(ISBLANK(E43),"",G43-H43)</f>
        <v>1252</v>
      </c>
      <c r="J43" s="14">
        <f t="shared" ref="J43:J51" si="11">IF(F43="DNF", $E$39+1, IF(F43="DNS", $E$39+1, IF(F43="DSQ", $E$39+1, IF(F43="DNC", $E$38+1, RANK(I43, I$43:I$51, 1)))))</f>
        <v>1</v>
      </c>
      <c r="K43" s="17"/>
    </row>
    <row r="44" spans="1:18" ht="15.75" x14ac:dyDescent="0.25">
      <c r="A44" s="13" t="s">
        <v>143</v>
      </c>
      <c r="B44" s="14" t="str">
        <f>VLOOKUP(A44, Boats!A$1:F$144, 2, FALSE)</f>
        <v>Andrea Hill</v>
      </c>
      <c r="C44" s="14">
        <f>VLOOKUP(A44, Boats!A$1:F$144, 3, FALSE)</f>
        <v>533</v>
      </c>
      <c r="D44" s="14">
        <f>VLOOKUP(A44, Boats!A$1:F$144, 6, FALSE)</f>
        <v>168</v>
      </c>
      <c r="E44" s="15">
        <v>0.80940972222222218</v>
      </c>
      <c r="F44" s="15"/>
      <c r="G44" s="16">
        <f t="shared" si="8"/>
        <v>2132.9999999999977</v>
      </c>
      <c r="H44" s="14">
        <f t="shared" si="9"/>
        <v>865</v>
      </c>
      <c r="I44" s="16">
        <f t="shared" si="10"/>
        <v>1267.9999999999977</v>
      </c>
      <c r="J44" s="14">
        <f t="shared" si="11"/>
        <v>2</v>
      </c>
      <c r="K44" s="17"/>
    </row>
    <row r="45" spans="1:18" ht="15.75" x14ac:dyDescent="0.25">
      <c r="A45" s="13" t="s">
        <v>74</v>
      </c>
      <c r="B45" s="14" t="str">
        <f>VLOOKUP(A45, Boats!A$1:F$144, 2, FALSE)</f>
        <v>Chris Wysynski</v>
      </c>
      <c r="C45" s="14">
        <f>VLOOKUP(A45, Boats!A$1:F$144, 3, FALSE)</f>
        <v>68</v>
      </c>
      <c r="D45" s="14">
        <f>VLOOKUP(A45, Boats!A$1:F$144, 6, FALSE)</f>
        <v>213</v>
      </c>
      <c r="E45" s="15">
        <v>0.8133217592592592</v>
      </c>
      <c r="F45" s="15"/>
      <c r="G45" s="16">
        <f t="shared" si="8"/>
        <v>2470.9999999999959</v>
      </c>
      <c r="H45" s="14">
        <f t="shared" si="9"/>
        <v>1097</v>
      </c>
      <c r="I45" s="16">
        <f t="shared" si="10"/>
        <v>1373.9999999999959</v>
      </c>
      <c r="J45" s="14">
        <f t="shared" si="11"/>
        <v>3</v>
      </c>
      <c r="K45" s="20"/>
    </row>
    <row r="46" spans="1:18" ht="15.75" x14ac:dyDescent="0.25">
      <c r="A46" s="13" t="s">
        <v>68</v>
      </c>
      <c r="B46" s="14" t="str">
        <f>VLOOKUP(A46, Boats!A$1:F$144, 2, FALSE)</f>
        <v>Dennis Pare</v>
      </c>
      <c r="C46" s="14">
        <f>VLOOKUP(A46, Boats!A$1:F$144, 3, FALSE)</f>
        <v>1473</v>
      </c>
      <c r="D46" s="14">
        <f>VLOOKUP(A46, Boats!A$1:F$144, 6, FALSE)</f>
        <v>207</v>
      </c>
      <c r="E46" s="15">
        <v>0.81445601851851857</v>
      </c>
      <c r="F46" s="15"/>
      <c r="G46" s="16">
        <f t="shared" si="8"/>
        <v>2569.000000000005</v>
      </c>
      <c r="H46" s="14">
        <f t="shared" si="9"/>
        <v>1066</v>
      </c>
      <c r="I46" s="16">
        <f t="shared" si="10"/>
        <v>1503.000000000005</v>
      </c>
      <c r="J46" s="14">
        <f t="shared" si="11"/>
        <v>4</v>
      </c>
      <c r="K46" s="20"/>
    </row>
    <row r="47" spans="1:18" ht="15.75" x14ac:dyDescent="0.25">
      <c r="A47" s="13" t="s">
        <v>52</v>
      </c>
      <c r="B47" s="14" t="str">
        <f>VLOOKUP(A47, Boats!A$1:F$144, 2, FALSE)</f>
        <v>Frank Marmara</v>
      </c>
      <c r="C47" s="14">
        <f>VLOOKUP(A47, Boats!A$1:F$144, 3, FALSE)</f>
        <v>5342</v>
      </c>
      <c r="D47" s="14">
        <f>VLOOKUP(A47, Boats!A$1:F$144, 6, FALSE)</f>
        <v>153</v>
      </c>
      <c r="E47" s="15"/>
      <c r="F47" s="15" t="s">
        <v>90</v>
      </c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>
        <f t="shared" si="11"/>
        <v>7</v>
      </c>
      <c r="K47" s="20"/>
    </row>
    <row r="48" spans="1:18" ht="15.75" x14ac:dyDescent="0.25">
      <c r="A48" s="13" t="s">
        <v>133</v>
      </c>
      <c r="B48" s="14" t="str">
        <f>VLOOKUP(A48, Boats!A$1:F$144, 2, FALSE)</f>
        <v>Jason Allson</v>
      </c>
      <c r="C48" s="14">
        <f>VLOOKUP(A48, Boats!A$1:F$144, 3, FALSE)</f>
        <v>370</v>
      </c>
      <c r="D48" s="14">
        <f>VLOOKUP(A48, Boats!A$1:F$144, 6, FALSE)</f>
        <v>150</v>
      </c>
      <c r="E48" s="15"/>
      <c r="F48" s="15" t="s">
        <v>90</v>
      </c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>
        <f t="shared" si="11"/>
        <v>7</v>
      </c>
      <c r="K48" s="20"/>
      <c r="R48" s="3" t="s">
        <v>160</v>
      </c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</sheetData>
  <sheetProtection insertRows="0" deleteRows="0"/>
  <conditionalFormatting sqref="A10:J20 A28:J35 A43:J51">
    <cfRule type="expression" dxfId="255" priority="1">
      <formula>NOT(ISBLANK($F10))</formula>
    </cfRule>
    <cfRule type="expression" dxfId="254" priority="2">
      <formula>$J10=3</formula>
    </cfRule>
    <cfRule type="expression" dxfId="253" priority="3">
      <formula>$J10=2</formula>
    </cfRule>
    <cfRule type="expression" dxfId="252" priority="4">
      <formula>$J10=1</formula>
    </cfRule>
  </conditionalFormatting>
  <dataValidations count="1">
    <dataValidation type="list" allowBlank="1" showInputMessage="1" showErrorMessage="1" sqref="A10:A20 A28:A35 A43:A51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F10:F20 F28:F35 F43:F51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1"/>
  <sheetViews>
    <sheetView zoomScale="85" zoomScaleNormal="85" workbookViewId="0">
      <selection activeCell="C23" sqref="C23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4" ht="18.75" x14ac:dyDescent="0.3">
      <c r="A1" s="2" t="s">
        <v>22</v>
      </c>
      <c r="B1" s="3" t="s">
        <v>25</v>
      </c>
    </row>
    <row r="2" spans="1:14" ht="18.75" x14ac:dyDescent="0.3">
      <c r="A2" s="2" t="s">
        <v>96</v>
      </c>
    </row>
    <row r="4" spans="1:14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 t="s">
        <v>162</v>
      </c>
    </row>
    <row r="5" spans="1:14" x14ac:dyDescent="0.25">
      <c r="A5" s="11" t="s">
        <v>14</v>
      </c>
      <c r="B5" s="9" t="s">
        <v>186</v>
      </c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  <c r="N5" s="3" t="s">
        <v>162</v>
      </c>
    </row>
    <row r="6" spans="1:14" x14ac:dyDescent="0.25">
      <c r="A6" s="11" t="s">
        <v>10</v>
      </c>
      <c r="B6" s="40">
        <v>5.05</v>
      </c>
      <c r="C6" s="7"/>
      <c r="D6" s="11" t="s">
        <v>89</v>
      </c>
      <c r="E6" s="23">
        <f>E5-COUNTIF(F10:F20, "DNC")</f>
        <v>5</v>
      </c>
      <c r="F6" s="7"/>
      <c r="G6" s="7"/>
      <c r="H6" s="51"/>
      <c r="I6" s="7"/>
      <c r="J6" s="7"/>
      <c r="K6" s="7"/>
    </row>
    <row r="7" spans="1:14" x14ac:dyDescent="0.25">
      <c r="A7" s="11" t="s">
        <v>11</v>
      </c>
      <c r="B7" s="10">
        <v>0.77777777777777779</v>
      </c>
      <c r="C7" s="7"/>
      <c r="D7" s="7"/>
      <c r="E7" s="7"/>
      <c r="F7" s="7"/>
      <c r="G7" s="7"/>
      <c r="H7" s="7"/>
      <c r="I7" s="7"/>
      <c r="J7" s="7"/>
      <c r="K7" s="7"/>
    </row>
    <row r="8" spans="1:14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4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4" ht="15.75" x14ac:dyDescent="0.25">
      <c r="A10" s="13" t="s">
        <v>108</v>
      </c>
      <c r="B10" s="14" t="str">
        <f>VLOOKUP(A10, Boats!A$1:F$144, 2, FALSE)</f>
        <v>Lintunen/Naysmith</v>
      </c>
      <c r="C10" s="14">
        <f>VLOOKUP(A10, Boats!A$1:F$144, 3, FALSE)</f>
        <v>67875</v>
      </c>
      <c r="D10" s="14">
        <f>VLOOKUP(A10, Boats!A$1:F$144, 6, FALSE)</f>
        <v>102</v>
      </c>
      <c r="E10" s="15">
        <v>0.81232638888888886</v>
      </c>
      <c r="F10" s="15"/>
      <c r="G10" s="16">
        <f t="shared" ref="G10:G20" si="0">IF(ISBLANK(E10), "", (E10-B$7) *24*60*60)</f>
        <v>2984.9999999999964</v>
      </c>
      <c r="H10" s="14">
        <f t="shared" ref="H10:H20" si="1">IF(ISBLANK(E10), "", ROUND(B$6*D10, 0))</f>
        <v>515</v>
      </c>
      <c r="I10" s="16">
        <f t="shared" ref="I10:I20" si="2">IF(ISBLANK(E10),"",G10-H10)</f>
        <v>2469.9999999999964</v>
      </c>
      <c r="J10" s="14">
        <f t="shared" ref="J10:J20" si="3">IF(F10="DNF", $E$6+1, IF(F10="DNS", $E$6+1, IF(F10="DSQ", $E$6+1, IF(F10="DNC", $E$5+1, RANK(I10, I$10:I$20, 1)))))</f>
        <v>1</v>
      </c>
      <c r="K10" s="17"/>
    </row>
    <row r="11" spans="1:14" ht="15.75" x14ac:dyDescent="0.25">
      <c r="A11" s="13" t="s">
        <v>31</v>
      </c>
      <c r="B11" s="14" t="str">
        <f>VLOOKUP(A11, Boats!A$1:F$144, 2, FALSE)</f>
        <v>Dave Evans</v>
      </c>
      <c r="C11" s="14">
        <f>VLOOKUP(A11, Boats!A$1:F$144, 3, FALSE)</f>
        <v>9</v>
      </c>
      <c r="D11" s="14">
        <f>VLOOKUP(A11, Boats!A$1:F$144, 6, FALSE)</f>
        <v>90</v>
      </c>
      <c r="E11" s="15">
        <v>0.81215277777777783</v>
      </c>
      <c r="F11" s="15"/>
      <c r="G11" s="16">
        <f t="shared" si="0"/>
        <v>2970.0000000000036</v>
      </c>
      <c r="H11" s="14">
        <f t="shared" si="1"/>
        <v>455</v>
      </c>
      <c r="I11" s="16">
        <f t="shared" si="2"/>
        <v>2515.0000000000036</v>
      </c>
      <c r="J11" s="22">
        <f t="shared" si="3"/>
        <v>2</v>
      </c>
      <c r="K11" s="17"/>
    </row>
    <row r="12" spans="1:14" ht="15.75" x14ac:dyDescent="0.25">
      <c r="A12" s="13" t="s">
        <v>147</v>
      </c>
      <c r="B12" s="14" t="str">
        <f>VLOOKUP(A12, Boats!A$1:F$144, 2, FALSE)</f>
        <v>Brad Blackton</v>
      </c>
      <c r="C12" s="14">
        <f>VLOOKUP(A12, Boats!A$1:F$144, 3, FALSE)</f>
        <v>112</v>
      </c>
      <c r="D12" s="22">
        <f>VLOOKUP(A12, Boats!A$1:F$144, 6, FALSE)</f>
        <v>102</v>
      </c>
      <c r="E12" s="15">
        <v>0.81394675925925919</v>
      </c>
      <c r="F12" s="15"/>
      <c r="G12" s="16">
        <f t="shared" si="0"/>
        <v>3124.9999999999927</v>
      </c>
      <c r="H12" s="14">
        <f t="shared" si="1"/>
        <v>515</v>
      </c>
      <c r="I12" s="16">
        <f t="shared" si="2"/>
        <v>2609.9999999999927</v>
      </c>
      <c r="J12" s="22">
        <f t="shared" si="3"/>
        <v>3</v>
      </c>
      <c r="K12" s="20"/>
    </row>
    <row r="13" spans="1:14" ht="15.75" x14ac:dyDescent="0.25">
      <c r="A13" s="13" t="s">
        <v>107</v>
      </c>
      <c r="B13" s="14" t="str">
        <f>VLOOKUP(A13, Boats!A$1:F$144, 2, FALSE)</f>
        <v>Rob Ferguson</v>
      </c>
      <c r="C13" s="14"/>
      <c r="D13" s="14">
        <f>VLOOKUP(A13, Boats!A$1:F$144, 6, FALSE)</f>
        <v>108</v>
      </c>
      <c r="E13" s="15">
        <v>0.81479166666666669</v>
      </c>
      <c r="F13" s="15"/>
      <c r="G13" s="16">
        <f t="shared" si="0"/>
        <v>3198.0000000000009</v>
      </c>
      <c r="H13" s="14">
        <f t="shared" si="1"/>
        <v>545</v>
      </c>
      <c r="I13" s="16">
        <f t="shared" si="2"/>
        <v>2653.0000000000009</v>
      </c>
      <c r="J13" s="14">
        <f t="shared" si="3"/>
        <v>4</v>
      </c>
      <c r="K13" s="20"/>
    </row>
    <row r="14" spans="1:14" ht="15.75" x14ac:dyDescent="0.25">
      <c r="A14" s="13" t="s">
        <v>114</v>
      </c>
      <c r="B14" s="26" t="str">
        <f>VLOOKUP(A14, Boats!A$1:F$144, 2, FALSE)</f>
        <v>Scott Pillon</v>
      </c>
      <c r="C14" s="26">
        <f>VLOOKUP(A14, Boats!A$1:F$144, 3, FALSE)</f>
        <v>911</v>
      </c>
      <c r="D14" s="29">
        <f>VLOOKUP(A14, Boats!A$1:F$144, 6, FALSE)</f>
        <v>99</v>
      </c>
      <c r="E14" s="27">
        <v>0.81428240740740743</v>
      </c>
      <c r="F14" s="15"/>
      <c r="G14" s="28">
        <f t="shared" si="0"/>
        <v>3154.0000000000005</v>
      </c>
      <c r="H14" s="26">
        <f t="shared" si="1"/>
        <v>500</v>
      </c>
      <c r="I14" s="28">
        <f t="shared" si="2"/>
        <v>2654.0000000000005</v>
      </c>
      <c r="J14" s="29">
        <f t="shared" si="3"/>
        <v>5</v>
      </c>
      <c r="K14" s="20"/>
    </row>
    <row r="15" spans="1:14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4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3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  <c r="M17" s="3" t="s">
        <v>162</v>
      </c>
    </row>
    <row r="18" spans="1:13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3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3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3" ht="14.25" customHeight="1" x14ac:dyDescent="0.25"/>
    <row r="22" spans="1:13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3" x14ac:dyDescent="0.25">
      <c r="A23" s="11" t="s">
        <v>14</v>
      </c>
      <c r="B23" s="9" t="s">
        <v>186</v>
      </c>
      <c r="C23" s="7"/>
      <c r="D23" s="11" t="s">
        <v>88</v>
      </c>
      <c r="E23" s="23">
        <f>COUNTA(A28:A35)</f>
        <v>8</v>
      </c>
      <c r="F23" s="7"/>
      <c r="G23" s="7"/>
      <c r="H23" s="7"/>
      <c r="I23" s="7"/>
      <c r="J23" s="7"/>
      <c r="K23" s="7"/>
    </row>
    <row r="24" spans="1:13" x14ac:dyDescent="0.25">
      <c r="A24" s="11" t="s">
        <v>10</v>
      </c>
      <c r="B24" s="6">
        <v>5.05</v>
      </c>
      <c r="C24" s="7"/>
      <c r="D24" s="11" t="s">
        <v>89</v>
      </c>
      <c r="E24" s="23">
        <f>E23-COUNTIF(F28:F35, "DNC")</f>
        <v>8</v>
      </c>
      <c r="F24" s="7"/>
      <c r="G24" s="7"/>
      <c r="H24" s="7"/>
      <c r="I24" s="7"/>
      <c r="J24" s="7"/>
      <c r="K24" s="7"/>
    </row>
    <row r="25" spans="1:13" x14ac:dyDescent="0.25">
      <c r="A25" s="11" t="s">
        <v>11</v>
      </c>
      <c r="B25" s="10">
        <v>0.78125</v>
      </c>
      <c r="C25" s="7"/>
      <c r="D25" s="7"/>
      <c r="E25" s="7"/>
      <c r="F25" s="7"/>
      <c r="G25" s="7"/>
      <c r="H25" s="7"/>
      <c r="I25" s="7"/>
      <c r="J25" s="7"/>
      <c r="K25" s="7"/>
    </row>
    <row r="26" spans="1:13" x14ac:dyDescent="0.25">
      <c r="A26" s="11"/>
      <c r="B26" s="7" t="s">
        <v>162</v>
      </c>
      <c r="C26" s="7"/>
      <c r="D26" s="7"/>
      <c r="E26" s="7"/>
      <c r="F26" s="7"/>
      <c r="G26" s="7"/>
      <c r="H26" s="7"/>
      <c r="I26" s="7"/>
      <c r="J26" s="7"/>
      <c r="K26" s="7"/>
    </row>
    <row r="27" spans="1:13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3" ht="15.75" x14ac:dyDescent="0.25">
      <c r="A28" s="13" t="s">
        <v>4</v>
      </c>
      <c r="B28" s="26" t="str">
        <f>VLOOKUP(A28, Boats!A$1:F$144, 2, FALSE)</f>
        <v>Dennis Hendel</v>
      </c>
      <c r="C28" s="26" t="str">
        <f>VLOOKUP(A28, Boats!A$1:F$144, 3, FALSE)</f>
        <v>KC3</v>
      </c>
      <c r="D28" s="29">
        <f>VLOOKUP(A28, Boats!A$1:F$144, 6, FALSE)</f>
        <v>126</v>
      </c>
      <c r="E28" s="36">
        <v>0.81564814814814823</v>
      </c>
      <c r="F28" s="27"/>
      <c r="G28" s="28">
        <f t="shared" ref="G28:G35" si="4">IF(ISBLANK(E28), "", (E28-B$25) *24*60*60)</f>
        <v>2972.0000000000077</v>
      </c>
      <c r="H28" s="29">
        <f t="shared" ref="H28:H35" si="5">IF(ISBLANK(E28), "", ROUND(B$24*D28, 0))</f>
        <v>636</v>
      </c>
      <c r="I28" s="28">
        <f t="shared" ref="I28:I35" si="6">IF(ISBLANK(E28),"",G28-H28)</f>
        <v>2336.0000000000077</v>
      </c>
      <c r="J28" s="29">
        <f t="shared" ref="J28:J35" si="7">IF(F28="DNF", $E$24+1, IF(F28="DNS", $E$24+1, IF(F28="DSQ", $E$24+1, IF(F28="DNC", $E$23+1, RANK(I28, I$28:I$35, 1)))))</f>
        <v>1</v>
      </c>
      <c r="K28" s="17"/>
    </row>
    <row r="29" spans="1:13" ht="15.75" x14ac:dyDescent="0.25">
      <c r="A29" s="13" t="s">
        <v>153</v>
      </c>
      <c r="B29" s="14" t="str">
        <f>VLOOKUP(A29, Boats!A$1:F$144, 2, FALSE)</f>
        <v>Brian Casey</v>
      </c>
      <c r="C29" s="14">
        <f>VLOOKUP(A29, Boats!A$1:F$144, 3, FALSE)</f>
        <v>63345</v>
      </c>
      <c r="D29" s="14">
        <f>VLOOKUP(A29, Boats!A$1:F$144, 6, FALSE)</f>
        <v>132</v>
      </c>
      <c r="E29" s="15">
        <v>0.81714120370370369</v>
      </c>
      <c r="F29" s="15"/>
      <c r="G29" s="16">
        <f t="shared" si="4"/>
        <v>3100.9999999999986</v>
      </c>
      <c r="H29" s="14">
        <f t="shared" si="5"/>
        <v>667</v>
      </c>
      <c r="I29" s="16">
        <f t="shared" si="6"/>
        <v>2433.9999999999986</v>
      </c>
      <c r="J29" s="14">
        <f t="shared" si="7"/>
        <v>2</v>
      </c>
      <c r="K29" s="20"/>
    </row>
    <row r="30" spans="1:13" ht="15.75" x14ac:dyDescent="0.25">
      <c r="A30" s="13" t="s">
        <v>46</v>
      </c>
      <c r="B30" s="14" t="str">
        <f>VLOOKUP(A30, Boats!A$1:F$144, 2, FALSE)</f>
        <v>Phil Bergeron</v>
      </c>
      <c r="C30" s="14">
        <f>VLOOKUP(A30, Boats!A$1:F$144, 3, FALSE)</f>
        <v>24230</v>
      </c>
      <c r="D30" s="14">
        <f>VLOOKUP(A30, Boats!A$1:F$144, 6, FALSE)</f>
        <v>129</v>
      </c>
      <c r="E30" s="15">
        <v>0.81726851851851856</v>
      </c>
      <c r="F30" s="15"/>
      <c r="G30" s="16">
        <f t="shared" si="4"/>
        <v>3112.0000000000036</v>
      </c>
      <c r="H30" s="14">
        <f t="shared" si="5"/>
        <v>651</v>
      </c>
      <c r="I30" s="16">
        <f t="shared" si="6"/>
        <v>2461.0000000000036</v>
      </c>
      <c r="J30" s="14">
        <f t="shared" si="7"/>
        <v>3</v>
      </c>
      <c r="K30" s="20"/>
    </row>
    <row r="31" spans="1:13" ht="15.75" x14ac:dyDescent="0.25">
      <c r="A31" s="13" t="s">
        <v>116</v>
      </c>
      <c r="B31" s="14" t="str">
        <f>VLOOKUP(A31, Boats!A$1:F$144, 2, FALSE)</f>
        <v>John Vandereerden</v>
      </c>
      <c r="C31" s="14">
        <f>VLOOKUP(A31, Boats!A$1:F$144, 3, FALSE)</f>
        <v>24108</v>
      </c>
      <c r="D31" s="14">
        <f>VLOOKUP(A31, Boats!A$1:F$144, 6, FALSE)</f>
        <v>135</v>
      </c>
      <c r="E31" s="15">
        <v>0.81892361111111101</v>
      </c>
      <c r="F31" s="15"/>
      <c r="G31" s="16">
        <f t="shared" si="4"/>
        <v>3254.9999999999905</v>
      </c>
      <c r="H31" s="14">
        <f t="shared" si="5"/>
        <v>682</v>
      </c>
      <c r="I31" s="16">
        <f t="shared" si="6"/>
        <v>2572.9999999999905</v>
      </c>
      <c r="J31" s="14">
        <f t="shared" si="7"/>
        <v>4</v>
      </c>
      <c r="K31" s="20"/>
    </row>
    <row r="32" spans="1:13" ht="15.75" x14ac:dyDescent="0.25">
      <c r="A32" s="13" t="s">
        <v>112</v>
      </c>
      <c r="B32" s="14" t="str">
        <f>VLOOKUP(A32, Boats!A$1:F$144, 2, FALSE)</f>
        <v>Maciek Konkolowicz</v>
      </c>
      <c r="C32" s="14" t="str">
        <f>VLOOKUP(A32, Boats!A$1:F$144, 3, FALSE)</f>
        <v>KC 9</v>
      </c>
      <c r="D32" s="14">
        <f>VLOOKUP(A32, Boats!A$1:F$144, 6, FALSE)</f>
        <v>129</v>
      </c>
      <c r="E32" s="15">
        <v>0.8187037037037036</v>
      </c>
      <c r="F32" s="15"/>
      <c r="G32" s="16">
        <f t="shared" si="4"/>
        <v>3235.9999999999909</v>
      </c>
      <c r="H32" s="14">
        <f t="shared" si="5"/>
        <v>651</v>
      </c>
      <c r="I32" s="16">
        <f t="shared" si="6"/>
        <v>2584.9999999999909</v>
      </c>
      <c r="J32" s="14">
        <f t="shared" si="7"/>
        <v>5</v>
      </c>
      <c r="K32" s="20"/>
    </row>
    <row r="33" spans="1:18" ht="15.75" x14ac:dyDescent="0.25">
      <c r="A33" s="13" t="s">
        <v>39</v>
      </c>
      <c r="B33" s="26" t="str">
        <f>VLOOKUP(A33, Boats!A$1:F$144, 2, FALSE)</f>
        <v>Andy Kozieradzki</v>
      </c>
      <c r="C33" s="26">
        <f>VLOOKUP(A33, Boats!A$1:F$144, 3, FALSE)</f>
        <v>30578</v>
      </c>
      <c r="D33" s="29">
        <f>VLOOKUP(A33, Boats!A$1:F$144, 6, FALSE)</f>
        <v>126</v>
      </c>
      <c r="E33" s="27">
        <v>0.81905092592592599</v>
      </c>
      <c r="F33" s="15"/>
      <c r="G33" s="28">
        <f t="shared" si="4"/>
        <v>3266.0000000000055</v>
      </c>
      <c r="H33" s="29">
        <f t="shared" si="5"/>
        <v>636</v>
      </c>
      <c r="I33" s="28">
        <f t="shared" si="6"/>
        <v>2630.0000000000055</v>
      </c>
      <c r="J33" s="29">
        <f t="shared" si="7"/>
        <v>6</v>
      </c>
      <c r="K33" s="20"/>
    </row>
    <row r="34" spans="1:18" ht="15.75" x14ac:dyDescent="0.25">
      <c r="A34" s="13" t="s">
        <v>152</v>
      </c>
      <c r="B34" s="14" t="str">
        <f>VLOOKUP(A34, Boats!A$1:F$144, 2, FALSE)</f>
        <v>Chris Edwards</v>
      </c>
      <c r="C34" s="14">
        <f>VLOOKUP(A34, Boats!A$1:F$144, 3, FALSE)</f>
        <v>412</v>
      </c>
      <c r="D34" s="14">
        <v>138</v>
      </c>
      <c r="E34" s="15">
        <v>0.82072916666666673</v>
      </c>
      <c r="F34" s="15"/>
      <c r="G34" s="16">
        <f t="shared" si="4"/>
        <v>3411.0000000000055</v>
      </c>
      <c r="H34" s="14">
        <f t="shared" si="5"/>
        <v>697</v>
      </c>
      <c r="I34" s="16">
        <f t="shared" si="6"/>
        <v>2714.0000000000055</v>
      </c>
      <c r="J34" s="14">
        <f t="shared" si="7"/>
        <v>7</v>
      </c>
      <c r="K34" s="20"/>
    </row>
    <row r="35" spans="1:18" ht="15.75" x14ac:dyDescent="0.25">
      <c r="A35" s="38" t="s">
        <v>41</v>
      </c>
      <c r="B35" s="34" t="str">
        <f>VLOOKUP(A35, Boats!A$1:F$144, 2, FALSE)</f>
        <v>Larry Laing</v>
      </c>
      <c r="C35" s="34">
        <f>VLOOKUP(A35, Boats!A$1:F$144, 3, FALSE)</f>
        <v>42667</v>
      </c>
      <c r="D35" s="35">
        <f>VLOOKUP(A35, Boats!A$1:F$144, 6, FALSE)</f>
        <v>129</v>
      </c>
      <c r="E35" s="36">
        <v>0.82459490740740737</v>
      </c>
      <c r="F35" s="15"/>
      <c r="G35" s="37">
        <f t="shared" si="4"/>
        <v>3744.9999999999968</v>
      </c>
      <c r="H35" s="35">
        <f t="shared" si="5"/>
        <v>651</v>
      </c>
      <c r="I35" s="37">
        <f t="shared" si="6"/>
        <v>3093.9999999999968</v>
      </c>
      <c r="J35" s="35">
        <f t="shared" si="7"/>
        <v>8</v>
      </c>
      <c r="K35" s="20"/>
    </row>
    <row r="37" spans="1:18" ht="18.75" x14ac:dyDescent="0.3">
      <c r="A37" s="4" t="s">
        <v>19</v>
      </c>
      <c r="B37" s="5"/>
      <c r="C37" s="5"/>
      <c r="D37" s="5"/>
      <c r="E37" s="5"/>
      <c r="F37" s="5"/>
      <c r="G37" s="5" t="s">
        <v>160</v>
      </c>
      <c r="H37" s="5"/>
      <c r="I37" s="5"/>
      <c r="J37" s="5"/>
      <c r="K37" s="5"/>
    </row>
    <row r="38" spans="1:18" x14ac:dyDescent="0.25">
      <c r="A38" s="11" t="s">
        <v>14</v>
      </c>
      <c r="B38" s="9" t="s">
        <v>186</v>
      </c>
      <c r="C38" s="7"/>
      <c r="D38" s="11" t="s">
        <v>88</v>
      </c>
      <c r="E38" s="21">
        <f>COUNTA(A43:A51)</f>
        <v>6</v>
      </c>
      <c r="F38" s="7"/>
      <c r="G38" s="7"/>
      <c r="H38" s="7"/>
      <c r="I38" s="7"/>
      <c r="J38" s="7"/>
      <c r="K38" s="7"/>
    </row>
    <row r="39" spans="1:18" x14ac:dyDescent="0.25">
      <c r="A39" s="11" t="s">
        <v>10</v>
      </c>
      <c r="B39" s="50">
        <v>4.1500000000000004</v>
      </c>
      <c r="C39" s="7"/>
      <c r="D39" s="11" t="s">
        <v>89</v>
      </c>
      <c r="E39" s="21">
        <f>E38-COUNTIF(F43:F51, "DNC")</f>
        <v>4</v>
      </c>
      <c r="F39" s="7"/>
      <c r="G39" s="7"/>
      <c r="H39" s="7"/>
      <c r="I39" s="7"/>
      <c r="J39" s="7"/>
      <c r="K39" s="7"/>
    </row>
    <row r="40" spans="1:18" x14ac:dyDescent="0.25">
      <c r="A40" s="11" t="s">
        <v>11</v>
      </c>
      <c r="B40" s="10">
        <v>0.78472222222222221</v>
      </c>
      <c r="C40" s="7"/>
      <c r="D40" s="7"/>
      <c r="E40" s="7"/>
      <c r="F40" s="7"/>
      <c r="G40" s="7"/>
      <c r="H40" s="7"/>
      <c r="I40" s="7"/>
      <c r="J40" s="7"/>
      <c r="K40" s="7"/>
    </row>
    <row r="41" spans="1:18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  <c r="N41" s="3" t="s">
        <v>162</v>
      </c>
    </row>
    <row r="42" spans="1:18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8" ht="15.75" x14ac:dyDescent="0.25">
      <c r="A43" s="13" t="s">
        <v>74</v>
      </c>
      <c r="B43" s="14" t="str">
        <f>VLOOKUP(A43, Boats!A$1:F$144, 2, FALSE)</f>
        <v>Chris Wysynski</v>
      </c>
      <c r="C43" s="14">
        <f>VLOOKUP(A43, Boats!A$1:F$144, 3, FALSE)</f>
        <v>68</v>
      </c>
      <c r="D43" s="14">
        <f>VLOOKUP(A43, Boats!A$1:F$144, 6, FALSE)</f>
        <v>213</v>
      </c>
      <c r="E43" s="15">
        <v>0.81871527777777775</v>
      </c>
      <c r="F43" s="15"/>
      <c r="G43" s="16">
        <f t="shared" ref="G43:G51" si="8">IF(ISBLANK(E43), "", (E43-B$40) *24*60*60)</f>
        <v>2936.9999999999986</v>
      </c>
      <c r="H43" s="14">
        <f t="shared" ref="H43:H51" si="9">IF(ISBLANK(E43), "", ROUND(B$39*D43, 0))</f>
        <v>884</v>
      </c>
      <c r="I43" s="16">
        <f t="shared" ref="I43:I51" si="10">IF(ISBLANK(E43),"",G43-H43)</f>
        <v>2052.9999999999986</v>
      </c>
      <c r="J43" s="14">
        <f t="shared" ref="J43:J51" si="11">IF(F43="DNF", $E$39+1, IF(F43="DNS", $E$39+1, IF(F43="DSQ", $E$39+1, IF(F43="DNC", $E$38+1, RANK(I43, I$43:I$51, 1)))))</f>
        <v>1</v>
      </c>
      <c r="K43" s="17"/>
    </row>
    <row r="44" spans="1:18" ht="15.75" x14ac:dyDescent="0.25">
      <c r="A44" s="13" t="s">
        <v>148</v>
      </c>
      <c r="B44" s="14" t="str">
        <f>VLOOKUP(A44, Boats!A$1:F$144, 2, FALSE)</f>
        <v>Christine Drouillard</v>
      </c>
      <c r="C44" s="14">
        <f>VLOOKUP(A44, Boats!A$1:F$144, 3, FALSE)</f>
        <v>74</v>
      </c>
      <c r="D44" s="14">
        <f>VLOOKUP(A44, Boats!A$1:F$144, 6, FALSE)</f>
        <v>234</v>
      </c>
      <c r="E44" s="15">
        <v>0.82034722222222223</v>
      </c>
      <c r="F44" s="15"/>
      <c r="G44" s="16">
        <f t="shared" si="8"/>
        <v>3078.0000000000014</v>
      </c>
      <c r="H44" s="14">
        <f t="shared" si="9"/>
        <v>971</v>
      </c>
      <c r="I44" s="16">
        <f t="shared" si="10"/>
        <v>2107.0000000000014</v>
      </c>
      <c r="J44" s="14">
        <f t="shared" si="11"/>
        <v>2</v>
      </c>
      <c r="K44" s="17"/>
    </row>
    <row r="45" spans="1:18" ht="15.75" x14ac:dyDescent="0.25">
      <c r="A45" s="13" t="s">
        <v>143</v>
      </c>
      <c r="B45" s="14" t="str">
        <f>VLOOKUP(A45, Boats!A$1:F$144, 2, FALSE)</f>
        <v>Andrea Hill</v>
      </c>
      <c r="C45" s="14">
        <f>VLOOKUP(A45, Boats!A$1:F$144, 3, FALSE)</f>
        <v>533</v>
      </c>
      <c r="D45" s="14">
        <f>VLOOKUP(A45, Boats!A$1:F$144, 6, FALSE)</f>
        <v>168</v>
      </c>
      <c r="E45" s="15">
        <v>0.81744212962962959</v>
      </c>
      <c r="F45" s="15"/>
      <c r="G45" s="16">
        <f t="shared" si="8"/>
        <v>2826.9999999999973</v>
      </c>
      <c r="H45" s="14">
        <f t="shared" si="9"/>
        <v>697</v>
      </c>
      <c r="I45" s="16">
        <f t="shared" si="10"/>
        <v>2129.9999999999973</v>
      </c>
      <c r="J45" s="14">
        <f t="shared" si="11"/>
        <v>3</v>
      </c>
      <c r="K45" s="20"/>
    </row>
    <row r="46" spans="1:18" ht="15.75" x14ac:dyDescent="0.25">
      <c r="A46" s="13" t="s">
        <v>68</v>
      </c>
      <c r="B46" s="14" t="str">
        <f>VLOOKUP(A46, Boats!A$1:F$144, 2, FALSE)</f>
        <v>Dennis Pare</v>
      </c>
      <c r="C46" s="14">
        <f>VLOOKUP(A46, Boats!A$1:F$144, 3, FALSE)</f>
        <v>1473</v>
      </c>
      <c r="D46" s="14">
        <f>VLOOKUP(A46, Boats!A$1:F$144, 6, FALSE)</f>
        <v>207</v>
      </c>
      <c r="E46" s="15">
        <v>0.81997685185185187</v>
      </c>
      <c r="F46" s="15"/>
      <c r="G46" s="16">
        <f t="shared" si="8"/>
        <v>3046.0000000000027</v>
      </c>
      <c r="H46" s="14">
        <f t="shared" si="9"/>
        <v>859</v>
      </c>
      <c r="I46" s="16">
        <f t="shared" si="10"/>
        <v>2187.0000000000027</v>
      </c>
      <c r="J46" s="14">
        <f t="shared" si="11"/>
        <v>4</v>
      </c>
      <c r="K46" s="20"/>
    </row>
    <row r="47" spans="1:18" ht="15.75" x14ac:dyDescent="0.25">
      <c r="A47" s="13" t="s">
        <v>52</v>
      </c>
      <c r="B47" s="14" t="str">
        <f>VLOOKUP(A47, Boats!A$1:F$144, 2, FALSE)</f>
        <v>Frank Marmara</v>
      </c>
      <c r="C47" s="14">
        <f>VLOOKUP(A47, Boats!A$1:F$144, 3, FALSE)</f>
        <v>5342</v>
      </c>
      <c r="D47" s="14">
        <f>VLOOKUP(A47, Boats!A$1:F$144, 6, FALSE)</f>
        <v>153</v>
      </c>
      <c r="E47" s="15"/>
      <c r="F47" s="15" t="s">
        <v>90</v>
      </c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>
        <f t="shared" si="11"/>
        <v>7</v>
      </c>
      <c r="K47" s="20"/>
    </row>
    <row r="48" spans="1:18" ht="15.75" x14ac:dyDescent="0.25">
      <c r="A48" s="13" t="s">
        <v>133</v>
      </c>
      <c r="B48" s="14" t="str">
        <f>VLOOKUP(A48, Boats!A$1:F$144, 2, FALSE)</f>
        <v>Jason Allson</v>
      </c>
      <c r="C48" s="14">
        <f>VLOOKUP(A48, Boats!A$1:F$144, 3, FALSE)</f>
        <v>370</v>
      </c>
      <c r="D48" s="14">
        <f>VLOOKUP(A48, Boats!A$1:F$144, 6, FALSE)</f>
        <v>150</v>
      </c>
      <c r="E48" s="15"/>
      <c r="F48" s="15" t="s">
        <v>90</v>
      </c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>
        <f t="shared" si="11"/>
        <v>7</v>
      </c>
      <c r="K48" s="20"/>
      <c r="R48" s="3" t="s">
        <v>160</v>
      </c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</sheetData>
  <sheetProtection insertRows="0" deleteRows="0"/>
  <conditionalFormatting sqref="A10:J20 A28:J35 A43:J51">
    <cfRule type="expression" dxfId="215" priority="1">
      <formula>NOT(ISBLANK($F10))</formula>
    </cfRule>
    <cfRule type="expression" dxfId="214" priority="2">
      <formula>$J10=3</formula>
    </cfRule>
    <cfRule type="expression" dxfId="213" priority="3">
      <formula>$J10=2</formula>
    </cfRule>
    <cfRule type="expression" dxfId="212" priority="4">
      <formula>$J10=1</formula>
    </cfRule>
  </conditionalFormatting>
  <dataValidations count="1">
    <dataValidation type="list" allowBlank="1" showInputMessage="1" showErrorMessage="1" sqref="A10:A20 A28:A35 A43:A51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F10:F20 F28:F35 F43:F51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2"/>
  <sheetViews>
    <sheetView zoomScaleNormal="100" workbookViewId="0">
      <selection activeCell="A15" sqref="A15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COUNTA(A10:A18)+COUNTA(Table43410[Boat Name])+COUNTA(Table434711[Boat Name])</f>
        <v>17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 t="s">
        <v>149</v>
      </c>
      <c r="C5" s="7"/>
      <c r="D5" s="11" t="s">
        <v>88</v>
      </c>
      <c r="E5" s="23">
        <f>COUNTA(A10:A18)</f>
        <v>5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4.29</v>
      </c>
      <c r="C6" s="7"/>
      <c r="D6" s="11" t="s">
        <v>89</v>
      </c>
      <c r="E6" s="23">
        <f>E5-COUNTIF(F10:F18, "DNC")</f>
        <v>2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0.79166666666666663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114</v>
      </c>
      <c r="B10" s="26" t="str">
        <f>VLOOKUP(A10, Boats!A$1:F$144, 2, FALSE)</f>
        <v>Scott Pillon</v>
      </c>
      <c r="C10" s="26">
        <f>VLOOKUP(A10, Boats!A$1:F$144, 3, FALSE)</f>
        <v>911</v>
      </c>
      <c r="D10" s="26">
        <f>VLOOKUP(A10, Boats!A$1:F$144, 5, FALSE)</f>
        <v>115</v>
      </c>
      <c r="E10" s="27"/>
      <c r="F10" s="27" t="s">
        <v>90</v>
      </c>
      <c r="G10" s="28" t="str">
        <f t="shared" ref="G10:G18" si="0">IF(ISBLANK(E10), "", (E10-B$7) *24*60*60)</f>
        <v/>
      </c>
      <c r="H10" s="26" t="str">
        <f t="shared" ref="H10:H18" si="1">IF(ISBLANK(E10), "", ROUND(B$6*D10, 0))</f>
        <v/>
      </c>
      <c r="I10" s="28" t="str">
        <f t="shared" ref="I10:I18" si="2">IF(ISBLANK(E10),"",G10-H10)</f>
        <v/>
      </c>
      <c r="J10" s="29">
        <f t="shared" ref="J10:J18" si="3">IF(F10="DNF", $E$6+1, IF(F10="DNS", $E$6+1, IF(F10="DSQ", $E$6+1, IF(F10="DNC", $E$5+1, RANK(I10, I$10:I$18, 1)))))</f>
        <v>6</v>
      </c>
      <c r="K10" s="18"/>
    </row>
    <row r="11" spans="1:11" s="8" customFormat="1" ht="15.75" x14ac:dyDescent="0.25">
      <c r="A11" s="13" t="s">
        <v>108</v>
      </c>
      <c r="B11" s="26" t="str">
        <f>VLOOKUP(A11, Boats!A$1:F$144, 2, FALSE)</f>
        <v>Lintunen/Naysmith</v>
      </c>
      <c r="C11" s="26">
        <f>VLOOKUP(A11, Boats!A$1:F$144, 3, FALSE)</f>
        <v>67875</v>
      </c>
      <c r="D11" s="26">
        <f>VLOOKUP(A11, Boats!A$1:F$144, 5, FALSE)</f>
        <v>112</v>
      </c>
      <c r="E11" s="27">
        <v>0.83165509259259263</v>
      </c>
      <c r="F11" s="27"/>
      <c r="G11" s="28">
        <f t="shared" si="0"/>
        <v>3455.0000000000059</v>
      </c>
      <c r="H11" s="26">
        <f t="shared" si="1"/>
        <v>480</v>
      </c>
      <c r="I11" s="28">
        <f t="shared" si="2"/>
        <v>2975.0000000000059</v>
      </c>
      <c r="J11" s="29">
        <f t="shared" si="3"/>
        <v>1</v>
      </c>
      <c r="K11" s="18"/>
    </row>
    <row r="12" spans="1:11" s="8" customFormat="1" ht="15.75" x14ac:dyDescent="0.25">
      <c r="A12" s="13" t="s">
        <v>144</v>
      </c>
      <c r="B12" s="26" t="str">
        <f>VLOOKUP(A12, Boats!A$1:F$144, 2, FALSE)</f>
        <v>J Pullen/B Bingham</v>
      </c>
      <c r="C12" s="26" t="str">
        <f>VLOOKUP(A12, Boats!A$1:F$144, 3, FALSE)</f>
        <v>CAN 16</v>
      </c>
      <c r="D12" s="26">
        <f>VLOOKUP(A12, Boats!A$1:F$144, 5, FALSE)</f>
        <v>133</v>
      </c>
      <c r="E12" s="27">
        <v>0.83371527777777776</v>
      </c>
      <c r="F12" s="27"/>
      <c r="G12" s="28">
        <f t="shared" si="0"/>
        <v>3633.0000000000018</v>
      </c>
      <c r="H12" s="26">
        <f t="shared" si="1"/>
        <v>571</v>
      </c>
      <c r="I12" s="28">
        <f t="shared" si="2"/>
        <v>3062.0000000000018</v>
      </c>
      <c r="J12" s="29">
        <f t="shared" si="3"/>
        <v>2</v>
      </c>
      <c r="K12" s="18"/>
    </row>
    <row r="13" spans="1:11" s="8" customFormat="1" ht="15.75" x14ac:dyDescent="0.25">
      <c r="A13" s="13" t="s">
        <v>39</v>
      </c>
      <c r="B13" s="26" t="str">
        <f>VLOOKUP(A13, Boats!A$1:F$144, 2, FALSE)</f>
        <v>Andy Kozieradzki</v>
      </c>
      <c r="C13" s="26">
        <f>VLOOKUP(A13, Boats!A$1:F$144, 3, FALSE)</f>
        <v>30578</v>
      </c>
      <c r="D13" s="26">
        <f>VLOOKUP(A13, Boats!A$1:F$144, 5, FALSE)</f>
        <v>133</v>
      </c>
      <c r="E13" s="27"/>
      <c r="F13" s="27" t="s">
        <v>90</v>
      </c>
      <c r="G13" s="28" t="str">
        <f t="shared" si="0"/>
        <v/>
      </c>
      <c r="H13" s="26" t="str">
        <f t="shared" si="1"/>
        <v/>
      </c>
      <c r="I13" s="28" t="str">
        <f t="shared" si="2"/>
        <v/>
      </c>
      <c r="J13" s="29">
        <f t="shared" si="3"/>
        <v>6</v>
      </c>
      <c r="K13" s="18"/>
    </row>
    <row r="14" spans="1:11" ht="15.75" x14ac:dyDescent="0.25">
      <c r="A14" s="13" t="s">
        <v>41</v>
      </c>
      <c r="B14" s="26" t="str">
        <f>VLOOKUP(A14, Boats!A$1:F$144, 2, FALSE)</f>
        <v>Larry Laing</v>
      </c>
      <c r="C14" s="26">
        <f>VLOOKUP(A14, Boats!A$1:F$144, 3, FALSE)</f>
        <v>42667</v>
      </c>
      <c r="D14" s="26">
        <f>VLOOKUP(A14, Boats!A$1:F$144, 5, FALSE)</f>
        <v>137</v>
      </c>
      <c r="E14" s="27"/>
      <c r="F14" s="27" t="s">
        <v>90</v>
      </c>
      <c r="G14" s="28" t="str">
        <f t="shared" si="0"/>
        <v/>
      </c>
      <c r="H14" s="26" t="str">
        <f t="shared" si="1"/>
        <v/>
      </c>
      <c r="I14" s="28" t="str">
        <f t="shared" si="2"/>
        <v/>
      </c>
      <c r="J14" s="33">
        <f t="shared" si="3"/>
        <v>6</v>
      </c>
      <c r="K14" s="20"/>
    </row>
    <row r="15" spans="1:11" ht="15.75" x14ac:dyDescent="0.25">
      <c r="A15" s="25"/>
      <c r="B15" s="26" t="e">
        <f>VLOOKUP(A15, Boats!A$1:F$144, 2, FALSE)</f>
        <v>#N/A</v>
      </c>
      <c r="C15" s="26" t="e">
        <f>VLOOKUP(A15, Boats!A$1:F$144, 3, FALSE)</f>
        <v>#N/A</v>
      </c>
      <c r="D15" s="26" t="e">
        <f>VLOOKUP(A15, Boats!A$1:F$144, 5, FALSE)</f>
        <v>#N/A</v>
      </c>
      <c r="E15" s="27"/>
      <c r="F15" s="27"/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33" t="e">
        <f t="shared" si="3"/>
        <v>#VALUE!</v>
      </c>
      <c r="K15" s="20"/>
    </row>
    <row r="16" spans="1:11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5,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 t="shared" si="3"/>
        <v>#VALUE!</v>
      </c>
      <c r="K16" s="20"/>
    </row>
    <row r="17" spans="1:11" ht="15.75" x14ac:dyDescent="0.25">
      <c r="A17" s="38"/>
      <c r="B17" s="14" t="e">
        <f>VLOOKUP(A17, Boats!A$1:F$144, 2, FALSE)</f>
        <v>#N/A</v>
      </c>
      <c r="C17" s="14" t="e">
        <f>VLOOKUP(A17, Boats!A$1:F$144, 3, FALSE)</f>
        <v>#N/A</v>
      </c>
      <c r="D17" s="14" t="e">
        <f>VLOOKUP(A17, Boats!A$1:F$144, 5, FALSE)</f>
        <v>#N/A</v>
      </c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 t="shared" si="3"/>
        <v>#VALUE!</v>
      </c>
      <c r="K17" s="20"/>
    </row>
    <row r="18" spans="1:11" ht="15.75" x14ac:dyDescent="0.25">
      <c r="A18" s="13"/>
      <c r="B18" s="14" t="e">
        <f>VLOOKUP(A18, Boats!A$1:F$144, 2, FALSE)</f>
        <v>#N/A</v>
      </c>
      <c r="C18" s="14" t="e">
        <f>VLOOKUP(A18, Boats!A$1:F$144, 3, FALSE)</f>
        <v>#N/A</v>
      </c>
      <c r="D18" s="14" t="e">
        <f>VLOOKUP(A18, Boats!A$1:F$144, 5, FALSE)</f>
        <v>#N/A</v>
      </c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 t="shared" si="3"/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9"/>
      <c r="C21" s="7"/>
      <c r="D21" s="11" t="s">
        <v>88</v>
      </c>
      <c r="E21" s="21">
        <f>COUNTA(A26:A34)</f>
        <v>6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>
        <v>4.29</v>
      </c>
      <c r="C22" s="7"/>
      <c r="D22" s="11" t="s">
        <v>89</v>
      </c>
      <c r="E22" s="21">
        <f>E21-COUNTIF(F26:F34, "DNC")</f>
        <v>1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>
        <v>0.79513888888888884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 t="s">
        <v>133</v>
      </c>
      <c r="B26" s="26" t="str">
        <f>VLOOKUP(A26, Boats!A$1:F$144, 2, FALSE)</f>
        <v>Jason Allson</v>
      </c>
      <c r="C26" s="26">
        <f>VLOOKUP(A26, Boats!A$1:F$144, 3, FALSE)</f>
        <v>370</v>
      </c>
      <c r="D26" s="26">
        <f>VLOOKUP(A26, Boats!A$1:F$144, 5, FALSE)</f>
        <v>163</v>
      </c>
      <c r="E26" s="27">
        <v>0.84001157407407412</v>
      </c>
      <c r="F26" s="27"/>
      <c r="G26" s="28">
        <f t="shared" ref="G26:G34" si="4">IF(ISBLANK(E26), "", (E26-B$23) *24*60*60)</f>
        <v>3877.0000000000082</v>
      </c>
      <c r="H26" s="29">
        <f t="shared" ref="H26:H34" si="5">IF(ISBLANK(E26), "", ROUND(B$22*D26, 0))</f>
        <v>699</v>
      </c>
      <c r="I26" s="28">
        <f t="shared" ref="I26:I34" si="6">IF(ISBLANK(E26),"",G26-H26)</f>
        <v>3178.0000000000082</v>
      </c>
      <c r="J26" s="29">
        <f t="shared" ref="J26:J34" si="7">IF(F26="DNF", $E$22+1, IF(F26="DNS", $E$22+1, IF(F26="DSQ", $E$22+1, IF(F26="DNC", $E$21+1, RANK(I26, I$26:I$34, 1)))))</f>
        <v>1</v>
      </c>
      <c r="K26" s="20"/>
    </row>
    <row r="27" spans="1:11" ht="15.75" x14ac:dyDescent="0.25">
      <c r="A27" s="13" t="s">
        <v>143</v>
      </c>
      <c r="B27" s="26" t="str">
        <f>VLOOKUP(A27, Boats!A$1:F$144, 2, FALSE)</f>
        <v>Andrea Hill</v>
      </c>
      <c r="C27" s="26">
        <f>VLOOKUP(A27, Boats!A$1:F$144, 3, FALSE)</f>
        <v>533</v>
      </c>
      <c r="D27" s="26">
        <f>VLOOKUP(A27, Boats!A$1:F$144, 5, FALSE)</f>
        <v>173</v>
      </c>
      <c r="E27" s="27"/>
      <c r="F27" s="27" t="s">
        <v>90</v>
      </c>
      <c r="G27" s="28" t="str">
        <f t="shared" si="4"/>
        <v/>
      </c>
      <c r="H27" s="29" t="str">
        <f t="shared" si="5"/>
        <v/>
      </c>
      <c r="I27" s="28" t="str">
        <f t="shared" si="6"/>
        <v/>
      </c>
      <c r="J27" s="29">
        <f t="shared" si="7"/>
        <v>7</v>
      </c>
      <c r="K27" s="20"/>
    </row>
    <row r="28" spans="1:11" ht="15.75" x14ac:dyDescent="0.25">
      <c r="A28" s="13" t="s">
        <v>145</v>
      </c>
      <c r="B28" s="26" t="str">
        <f>VLOOKUP(A28, Boats!A$1:F$144, 2, FALSE)</f>
        <v>Paul Dezell</v>
      </c>
      <c r="C28" s="26">
        <f>VLOOKUP(A28, Boats!A$1:F$144, 3, FALSE)</f>
        <v>214</v>
      </c>
      <c r="D28" s="26">
        <f>VLOOKUP(A28, Boats!A$1:F$144, 5, FALSE)</f>
        <v>189</v>
      </c>
      <c r="E28" s="27"/>
      <c r="F28" s="27" t="s">
        <v>90</v>
      </c>
      <c r="G28" s="28" t="str">
        <f t="shared" si="4"/>
        <v/>
      </c>
      <c r="H28" s="29" t="str">
        <f t="shared" si="5"/>
        <v/>
      </c>
      <c r="I28" s="28" t="str">
        <f t="shared" si="6"/>
        <v/>
      </c>
      <c r="J28" s="29">
        <f t="shared" si="7"/>
        <v>7</v>
      </c>
      <c r="K28" s="20"/>
    </row>
    <row r="29" spans="1:11" ht="15.75" x14ac:dyDescent="0.25">
      <c r="A29" s="13" t="s">
        <v>57</v>
      </c>
      <c r="B29" s="26" t="str">
        <f>VLOOKUP(A29, Boats!A$1:F$144, 2, FALSE)</f>
        <v>George Mooney</v>
      </c>
      <c r="C29" s="26">
        <f>VLOOKUP(A29, Boats!A$1:F$144, 3, FALSE)</f>
        <v>74023</v>
      </c>
      <c r="D29" s="26">
        <f>VLOOKUP(A29, Boats!A$1:F$144, 5, FALSE)</f>
        <v>192</v>
      </c>
      <c r="E29" s="27"/>
      <c r="F29" s="27" t="s">
        <v>90</v>
      </c>
      <c r="G29" s="28" t="str">
        <f t="shared" si="4"/>
        <v/>
      </c>
      <c r="H29" s="29" t="str">
        <f t="shared" si="5"/>
        <v/>
      </c>
      <c r="I29" s="28" t="str">
        <f t="shared" si="6"/>
        <v/>
      </c>
      <c r="J29" s="29">
        <f t="shared" si="7"/>
        <v>7</v>
      </c>
      <c r="K29" s="20"/>
    </row>
    <row r="30" spans="1:11" ht="15.75" x14ac:dyDescent="0.25">
      <c r="A30" s="13" t="s">
        <v>64</v>
      </c>
      <c r="B30" s="26" t="str">
        <f>VLOOKUP(A30, Boats!A$1:F$144, 2, FALSE)</f>
        <v>John Amyot</v>
      </c>
      <c r="C30" s="26">
        <f>VLOOKUP(A30, Boats!A$1:F$144, 3, FALSE)</f>
        <v>50</v>
      </c>
      <c r="D30" s="26">
        <f>VLOOKUP(A30, Boats!A$1:F$144, 5, FALSE)</f>
        <v>205</v>
      </c>
      <c r="E30" s="27"/>
      <c r="F30" s="27" t="s">
        <v>90</v>
      </c>
      <c r="G30" s="28" t="str">
        <f t="shared" si="4"/>
        <v/>
      </c>
      <c r="H30" s="29" t="str">
        <f t="shared" si="5"/>
        <v/>
      </c>
      <c r="I30" s="28" t="str">
        <f t="shared" si="6"/>
        <v/>
      </c>
      <c r="J30" s="29">
        <f t="shared" si="7"/>
        <v>7</v>
      </c>
      <c r="K30" s="20"/>
    </row>
    <row r="31" spans="1:11" ht="15.75" x14ac:dyDescent="0.25">
      <c r="A31" s="13" t="s">
        <v>91</v>
      </c>
      <c r="B31" s="26" t="str">
        <f>VLOOKUP(A31, Boats!A$1:F$144, 2, FALSE)</f>
        <v>Lothar Bauer</v>
      </c>
      <c r="C31" s="26">
        <f>VLOOKUP(A31, Boats!A$1:F$144, 3, FALSE)</f>
        <v>543</v>
      </c>
      <c r="D31" s="26">
        <f>VLOOKUP(A31, Boats!A$1:F$144, 5, FALSE)</f>
        <v>211</v>
      </c>
      <c r="E31" s="27"/>
      <c r="F31" s="27" t="s">
        <v>90</v>
      </c>
      <c r="G31" s="28" t="str">
        <f t="shared" si="4"/>
        <v/>
      </c>
      <c r="H31" s="29" t="str">
        <f t="shared" si="5"/>
        <v/>
      </c>
      <c r="I31" s="28" t="str">
        <f t="shared" si="6"/>
        <v/>
      </c>
      <c r="J31" s="29">
        <f t="shared" si="7"/>
        <v>7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4"/>
        <v/>
      </c>
      <c r="H32" s="14" t="str">
        <f t="shared" si="5"/>
        <v/>
      </c>
      <c r="I32" s="16" t="str">
        <f t="shared" si="6"/>
        <v/>
      </c>
      <c r="J32" s="14" t="e">
        <f t="shared" si="7"/>
        <v>#VALUE!</v>
      </c>
      <c r="K32" s="20"/>
    </row>
    <row r="33" spans="1:11" ht="15.75" x14ac:dyDescent="0.25">
      <c r="A33" s="25"/>
      <c r="B33" s="26" t="e">
        <f>VLOOKUP(A33, Boats!A$1:F$144, 2, FALSE)</f>
        <v>#N/A</v>
      </c>
      <c r="C33" s="26" t="e">
        <f>VLOOKUP(A33, Boats!A$1:F$144, 3, FALSE)</f>
        <v>#N/A</v>
      </c>
      <c r="D33" s="26" t="e">
        <f>VLOOKUP(A33, Boats!A$1:F$144, 5, FALSE)</f>
        <v>#N/A</v>
      </c>
      <c r="E33" s="27"/>
      <c r="F33" s="27"/>
      <c r="G33" s="28" t="str">
        <f t="shared" si="4"/>
        <v/>
      </c>
      <c r="H33" s="29" t="str">
        <f t="shared" si="5"/>
        <v/>
      </c>
      <c r="I33" s="28" t="str">
        <f t="shared" si="6"/>
        <v/>
      </c>
      <c r="J33" s="29" t="e">
        <f t="shared" si="7"/>
        <v>#VALUE!</v>
      </c>
      <c r="K33" s="20"/>
    </row>
    <row r="34" spans="1:11" ht="15.75" x14ac:dyDescent="0.25">
      <c r="A34" s="13"/>
      <c r="B34" s="14" t="e">
        <f>VLOOKUP(A34, Boats!A$1:F$144, 2, FALSE)</f>
        <v>#N/A</v>
      </c>
      <c r="C34" s="14" t="e">
        <f>VLOOKUP(A34, Boats!A$1:F$144, 3, FALSE)</f>
        <v>#N/A</v>
      </c>
      <c r="D34" s="14" t="e">
        <f>VLOOKUP(A34, Boats!A$1:F$144, 5, FALSE)</f>
        <v>#N/A</v>
      </c>
      <c r="E34" s="15"/>
      <c r="F34" s="15"/>
      <c r="G34" s="16" t="str">
        <f t="shared" si="4"/>
        <v/>
      </c>
      <c r="H34" s="14" t="str">
        <f t="shared" si="5"/>
        <v/>
      </c>
      <c r="I34" s="16" t="str">
        <f t="shared" si="6"/>
        <v/>
      </c>
      <c r="J34" s="14" t="e">
        <f t="shared" si="7"/>
        <v>#VALUE!</v>
      </c>
      <c r="K34" s="20"/>
    </row>
    <row r="36" spans="1:11" ht="18.75" x14ac:dyDescent="0.3">
      <c r="A36" s="4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11" t="s">
        <v>14</v>
      </c>
      <c r="B37" s="9"/>
      <c r="C37" s="7"/>
      <c r="D37" s="11" t="s">
        <v>88</v>
      </c>
      <c r="E37" s="21">
        <f>COUNTA(A42:A52)</f>
        <v>6</v>
      </c>
      <c r="F37" s="7"/>
      <c r="G37" s="7"/>
      <c r="H37" s="7"/>
      <c r="I37" s="7"/>
      <c r="J37" s="7"/>
      <c r="K37" s="7"/>
    </row>
    <row r="38" spans="1:11" x14ac:dyDescent="0.25">
      <c r="A38" s="11" t="s">
        <v>10</v>
      </c>
      <c r="B38" s="6">
        <v>4.29</v>
      </c>
      <c r="C38" s="7"/>
      <c r="D38" s="11" t="s">
        <v>89</v>
      </c>
      <c r="E38" s="21">
        <f>E37-COUNTIF(F42:F52, "DNC")</f>
        <v>4</v>
      </c>
      <c r="F38" s="7"/>
      <c r="G38" s="7"/>
      <c r="H38" s="7"/>
      <c r="I38" s="7"/>
      <c r="J38" s="7"/>
      <c r="K38" s="7"/>
    </row>
    <row r="39" spans="1:11" x14ac:dyDescent="0.25">
      <c r="A39" s="11" t="s">
        <v>11</v>
      </c>
      <c r="B39" s="10">
        <v>0.4236111111111111</v>
      </c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11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s="8" customFormat="1" x14ac:dyDescent="0.25">
      <c r="A41" s="19" t="s">
        <v>0</v>
      </c>
      <c r="B41" s="18" t="s">
        <v>5</v>
      </c>
      <c r="C41" s="18" t="s">
        <v>3</v>
      </c>
      <c r="D41" s="18" t="s">
        <v>7</v>
      </c>
      <c r="E41" s="18" t="s">
        <v>12</v>
      </c>
      <c r="F41" s="18" t="s">
        <v>26</v>
      </c>
      <c r="G41" s="18" t="s">
        <v>28</v>
      </c>
      <c r="H41" s="18" t="s">
        <v>13</v>
      </c>
      <c r="I41" s="18" t="s">
        <v>30</v>
      </c>
      <c r="J41" s="18" t="s">
        <v>15</v>
      </c>
      <c r="K41" s="12" t="s">
        <v>16</v>
      </c>
    </row>
    <row r="42" spans="1:11" ht="15.75" x14ac:dyDescent="0.25">
      <c r="A42" s="13" t="s">
        <v>66</v>
      </c>
      <c r="B42" s="26" t="str">
        <f>VLOOKUP(A42, Boats!A$1:F$144, 2, FALSE)</f>
        <v>Mary Chesnik</v>
      </c>
      <c r="C42" s="26">
        <f>VLOOKUP(A42, Boats!A$1:F$144, 3, FALSE)</f>
        <v>15944</v>
      </c>
      <c r="D42" s="26">
        <f>VLOOKUP(A42, Boats!A$1:F$144, 5, FALSE)</f>
        <v>217</v>
      </c>
      <c r="E42" s="27">
        <v>0.84357638888888886</v>
      </c>
      <c r="F42" s="27"/>
      <c r="G42" s="28">
        <f t="shared" ref="G42:G52" si="8">IF(ISBLANK(E42), "", (E42-B$39) *24*60*60)</f>
        <v>36285</v>
      </c>
      <c r="H42" s="29">
        <f t="shared" ref="H42:H52" si="9">IF(ISBLANK(E42), "", ROUND(B$38*D42, 0))</f>
        <v>931</v>
      </c>
      <c r="I42" s="28">
        <f t="shared" ref="I42:I52" si="10">IF(ISBLANK(E42),"",G42-H42)</f>
        <v>35354</v>
      </c>
      <c r="J42" s="31">
        <f t="shared" ref="J42:J52" si="11">IF(F42="DNF", $E$38+1, IF(F42="DNS", $E$38+1, IF(F42="DSQ", $E$38+1, IF(F42="DNC", $E$37+1, RANK(I42, I$42:I$52, 1)))))</f>
        <v>1</v>
      </c>
      <c r="K42" s="17"/>
    </row>
    <row r="43" spans="1:11" ht="15.75" x14ac:dyDescent="0.25">
      <c r="A43" s="13" t="s">
        <v>124</v>
      </c>
      <c r="B43" s="26" t="str">
        <f>VLOOKUP(A43, Boats!A$1:F$144, 2, FALSE)</f>
        <v>Walter Argent</v>
      </c>
      <c r="C43" s="26">
        <f>VLOOKUP(A43, Boats!A$1:F$144, 3, FALSE)</f>
        <v>15901</v>
      </c>
      <c r="D43" s="26">
        <f>VLOOKUP(A43, Boats!A$1:F$144, 5, FALSE)</f>
        <v>229</v>
      </c>
      <c r="E43" s="27">
        <v>0.84699074074074077</v>
      </c>
      <c r="F43" s="27"/>
      <c r="G43" s="28">
        <f t="shared" si="8"/>
        <v>36580.000000000007</v>
      </c>
      <c r="H43" s="29">
        <f t="shared" si="9"/>
        <v>982</v>
      </c>
      <c r="I43" s="28">
        <f t="shared" si="10"/>
        <v>35598.000000000007</v>
      </c>
      <c r="J43" s="31">
        <f t="shared" si="11"/>
        <v>4</v>
      </c>
      <c r="K43" s="17"/>
    </row>
    <row r="44" spans="1:11" ht="15.75" x14ac:dyDescent="0.25">
      <c r="A44" s="13" t="s">
        <v>95</v>
      </c>
      <c r="B44" s="14" t="str">
        <f>VLOOKUP(A44, Boats!A$1:F$144, 2, FALSE)</f>
        <v>Zane Handysides</v>
      </c>
      <c r="C44" s="14">
        <f>VLOOKUP(A44, Boats!A$1:F$144, 3, FALSE)</f>
        <v>5988</v>
      </c>
      <c r="D44" s="14">
        <f>VLOOKUP(A44, Boats!A$1:F$144, 5, FALSE)</f>
        <v>229</v>
      </c>
      <c r="E44" s="15"/>
      <c r="F44" s="15" t="s">
        <v>90</v>
      </c>
      <c r="G44" s="16" t="str">
        <f t="shared" si="8"/>
        <v/>
      </c>
      <c r="H44" s="14" t="str">
        <f t="shared" si="9"/>
        <v/>
      </c>
      <c r="I44" s="16" t="str">
        <f t="shared" si="10"/>
        <v/>
      </c>
      <c r="J44" s="24">
        <f t="shared" si="11"/>
        <v>7</v>
      </c>
      <c r="K44" s="20"/>
    </row>
    <row r="45" spans="1:11" ht="15.75" x14ac:dyDescent="0.25">
      <c r="A45" s="13" t="s">
        <v>74</v>
      </c>
      <c r="B45" s="14" t="str">
        <f>VLOOKUP(A45, Boats!A$1:F$144, 2, FALSE)</f>
        <v>Chris Wysynski</v>
      </c>
      <c r="C45" s="14">
        <f>VLOOKUP(A45, Boats!A$1:F$144, 3, FALSE)</f>
        <v>68</v>
      </c>
      <c r="D45" s="14">
        <f>VLOOKUP(A45, Boats!A$1:F$144, 5, FALSE)</f>
        <v>229</v>
      </c>
      <c r="E45" s="15">
        <v>0.84513888888888899</v>
      </c>
      <c r="F45" s="15"/>
      <c r="G45" s="16">
        <f t="shared" si="8"/>
        <v>36420.000000000007</v>
      </c>
      <c r="H45" s="14">
        <f t="shared" si="9"/>
        <v>982</v>
      </c>
      <c r="I45" s="16">
        <f t="shared" si="10"/>
        <v>35438.000000000007</v>
      </c>
      <c r="J45" s="24">
        <f t="shared" si="11"/>
        <v>3</v>
      </c>
      <c r="K45" s="20"/>
    </row>
    <row r="46" spans="1:11" ht="15.75" x14ac:dyDescent="0.25">
      <c r="A46" s="38" t="s">
        <v>80</v>
      </c>
      <c r="B46" s="34" t="str">
        <f>VLOOKUP(A46, Boats!A$1:F$144, 2, FALSE)</f>
        <v>Bernard Wolter</v>
      </c>
      <c r="C46" s="34">
        <f>VLOOKUP(A46, Boats!A$1:F$144, 3, FALSE)</f>
        <v>99</v>
      </c>
      <c r="D46" s="34">
        <f>VLOOKUP(A46, Boats!A$1:F$144, 5, FALSE)</f>
        <v>237</v>
      </c>
      <c r="E46" s="36">
        <v>0.84531250000000002</v>
      </c>
      <c r="F46" s="36"/>
      <c r="G46" s="37">
        <f>IF(ISBLANK(E46), "", (E46-B$39) *24*60*60)</f>
        <v>36435</v>
      </c>
      <c r="H46" s="35">
        <f>IF(ISBLANK(E46), "", ROUND(B$38*D46, 0))</f>
        <v>1017</v>
      </c>
      <c r="I46" s="37">
        <f>IF(ISBLANK(E46),"",G46-H46)</f>
        <v>35418</v>
      </c>
      <c r="J46" s="39">
        <f t="shared" si="11"/>
        <v>2</v>
      </c>
      <c r="K46" s="20"/>
    </row>
    <row r="47" spans="1:11" ht="15.75" x14ac:dyDescent="0.25">
      <c r="A47" s="13" t="s">
        <v>117</v>
      </c>
      <c r="B47" s="14" t="str">
        <f>VLOOKUP(A47, Boats!A$1:F$144, 2, FALSE)</f>
        <v>MJ Hutchinson</v>
      </c>
      <c r="C47" s="14">
        <f>VLOOKUP(A47, Boats!A$1:F$144, 3, FALSE)</f>
        <v>178</v>
      </c>
      <c r="D47" s="14">
        <f>VLOOKUP(A47, Boats!A$1:F$144, 5, FALSE)</f>
        <v>246</v>
      </c>
      <c r="E47" s="15"/>
      <c r="F47" s="15" t="s">
        <v>90</v>
      </c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32">
        <f t="shared" si="11"/>
        <v>7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2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5,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2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5,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2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5,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2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5,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24" t="e">
        <f t="shared" si="11"/>
        <v>#VALUE!</v>
      </c>
      <c r="K52" s="20"/>
    </row>
  </sheetData>
  <sheetProtection insertRows="0" deleteRows="0"/>
  <conditionalFormatting sqref="A26:J34 A10:J18 A42:J52">
    <cfRule type="expression" dxfId="2835" priority="1">
      <formula>NOT(ISBLANK($F10))</formula>
    </cfRule>
    <cfRule type="expression" dxfId="2834" priority="2">
      <formula>$J10=3</formula>
    </cfRule>
    <cfRule type="expression" dxfId="2833" priority="3">
      <formula>$J10=2</formula>
    </cfRule>
    <cfRule type="expression" dxfId="2832" priority="4">
      <formula>$J10=1</formula>
    </cfRule>
  </conditionalFormatting>
  <dataValidations count="1">
    <dataValidation type="list" allowBlank="1" showInputMessage="1" showErrorMessage="1" sqref="A26:A34 A10:A18 A42:A52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F26:F34 F10:F18 F42:F52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1"/>
  <sheetViews>
    <sheetView topLeftCell="A9" zoomScale="85" zoomScaleNormal="85" workbookViewId="0">
      <selection activeCell="I16" sqref="I16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4" ht="18.75" x14ac:dyDescent="0.3">
      <c r="A1" s="2" t="s">
        <v>22</v>
      </c>
      <c r="B1" s="3" t="s">
        <v>25</v>
      </c>
    </row>
    <row r="2" spans="1:14" ht="18.75" x14ac:dyDescent="0.3">
      <c r="A2" s="2" t="s">
        <v>96</v>
      </c>
    </row>
    <row r="4" spans="1:14" ht="18.75" x14ac:dyDescent="0.3">
      <c r="A4" s="4" t="s">
        <v>189</v>
      </c>
      <c r="B4" s="5"/>
      <c r="C4" s="5"/>
      <c r="D4" s="5"/>
      <c r="E4" s="5"/>
      <c r="F4" s="5"/>
      <c r="G4" s="5"/>
      <c r="H4" s="5"/>
      <c r="I4" s="5"/>
      <c r="J4" s="5"/>
      <c r="K4" s="5" t="s">
        <v>162</v>
      </c>
    </row>
    <row r="5" spans="1:14" x14ac:dyDescent="0.25">
      <c r="A5" s="11" t="s">
        <v>14</v>
      </c>
      <c r="B5" s="9" t="s">
        <v>188</v>
      </c>
      <c r="C5" s="7"/>
      <c r="D5" s="11" t="s">
        <v>88</v>
      </c>
      <c r="E5" s="23">
        <f>COUNTA(A10:A20)</f>
        <v>2</v>
      </c>
      <c r="F5" s="7"/>
      <c r="G5" s="7"/>
      <c r="H5" s="7"/>
      <c r="I5" s="7"/>
      <c r="J5" s="7"/>
      <c r="K5" s="7"/>
      <c r="N5" s="3" t="s">
        <v>162</v>
      </c>
    </row>
    <row r="6" spans="1:14" x14ac:dyDescent="0.25">
      <c r="A6" s="11" t="s">
        <v>10</v>
      </c>
      <c r="B6" s="40"/>
      <c r="C6" s="7"/>
      <c r="D6" s="11" t="s">
        <v>89</v>
      </c>
      <c r="E6" s="23">
        <f>E5-COUNTIF(F10:F20, "DNC")</f>
        <v>2</v>
      </c>
      <c r="F6" s="7"/>
      <c r="G6" s="7"/>
      <c r="H6" s="7"/>
      <c r="I6" s="7"/>
      <c r="J6" s="7"/>
      <c r="K6" s="7"/>
    </row>
    <row r="7" spans="1:14" x14ac:dyDescent="0.25">
      <c r="A7" s="11" t="s">
        <v>11</v>
      </c>
      <c r="B7" s="10">
        <v>0.39583333333333331</v>
      </c>
      <c r="C7" s="7"/>
      <c r="D7" s="7"/>
      <c r="E7" s="7"/>
      <c r="F7" s="7"/>
      <c r="G7" s="7"/>
      <c r="H7" s="7"/>
      <c r="I7" s="7"/>
      <c r="J7" s="7"/>
      <c r="K7" s="7"/>
    </row>
    <row r="8" spans="1:14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4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4" ht="15.75" x14ac:dyDescent="0.25">
      <c r="A10" s="13" t="s">
        <v>39</v>
      </c>
      <c r="B10" s="14" t="str">
        <f>VLOOKUP(A10, Boats!A$1:F$144, 2, FALSE)</f>
        <v>Andy Kozieradzki</v>
      </c>
      <c r="C10" s="14">
        <f>VLOOKUP(A10, Boats!A$1:F$144, 3, FALSE)</f>
        <v>30578</v>
      </c>
      <c r="D10" s="14">
        <f>VLOOKUP(A10, Boats!A$1:F$144, 6, FALSE)</f>
        <v>126</v>
      </c>
      <c r="E10" s="15">
        <v>0.58472222222222225</v>
      </c>
      <c r="F10" s="15"/>
      <c r="G10" s="16">
        <f t="shared" ref="G10:G20" si="0">IF(ISBLANK(E10), "", (E10-B$7) *24*60*60)</f>
        <v>16320.000000000007</v>
      </c>
      <c r="H10" s="14">
        <f t="shared" ref="H10:H20" si="1">IF(ISBLANK(E10), "", ROUND(B$6*D10, 0))</f>
        <v>0</v>
      </c>
      <c r="I10" s="16">
        <f t="shared" ref="I10:I20" si="2">IF(ISBLANK(E10),"",G10-H10)</f>
        <v>16320.000000000007</v>
      </c>
      <c r="J10" s="14">
        <v>1</v>
      </c>
      <c r="K10" s="17"/>
    </row>
    <row r="11" spans="1:14" ht="15.75" x14ac:dyDescent="0.25">
      <c r="A11" s="13" t="s">
        <v>112</v>
      </c>
      <c r="B11" s="26" t="str">
        <f>VLOOKUP(A11, Boats!A$1:F$144, 2, FALSE)</f>
        <v>Maciek Konkolowicz</v>
      </c>
      <c r="C11" s="26" t="str">
        <f>VLOOKUP(A11, Boats!A$1:F$144, 3, FALSE)</f>
        <v>KC 9</v>
      </c>
      <c r="D11" s="29">
        <f>VLOOKUP(A11, Boats!A$1:F$144, 6, FALSE)</f>
        <v>129</v>
      </c>
      <c r="E11" s="27">
        <v>0.58819444444444446</v>
      </c>
      <c r="F11" s="15"/>
      <c r="G11" s="28">
        <f t="shared" si="0"/>
        <v>16620</v>
      </c>
      <c r="H11" s="26">
        <f t="shared" si="1"/>
        <v>0</v>
      </c>
      <c r="I11" s="28">
        <f t="shared" si="2"/>
        <v>16620</v>
      </c>
      <c r="J11" s="29">
        <v>2</v>
      </c>
      <c r="K11" s="17"/>
    </row>
    <row r="12" spans="1:14" ht="15.75" x14ac:dyDescent="0.25">
      <c r="A12" s="13"/>
      <c r="B12" s="14" t="e">
        <f>VLOOKUP(A12, Boats!A$1:F$144, 2, FALSE)</f>
        <v>#N/A</v>
      </c>
      <c r="C12" s="14" t="e">
        <f>VLOOKUP(A12, Boats!A$1:F$144, 3, FALSE)</f>
        <v>#N/A</v>
      </c>
      <c r="D12" s="22" t="e">
        <f>VLOOKUP(A12, Boats!A$1:F$144, 6, FALSE)</f>
        <v>#N/A</v>
      </c>
      <c r="E12" s="15"/>
      <c r="F12" s="15"/>
      <c r="G12" s="16" t="str">
        <f t="shared" si="0"/>
        <v/>
      </c>
      <c r="H12" s="14" t="str">
        <f t="shared" si="1"/>
        <v/>
      </c>
      <c r="I12" s="16" t="str">
        <f t="shared" si="2"/>
        <v/>
      </c>
      <c r="J12" s="22" t="e">
        <f t="shared" ref="J12:J20" si="3">IF(F12="DNF", $E$6+1, IF(F12="DNS", $E$6+1, IF(F12="DSQ", $E$6+1, IF(F12="DNC", $E$5+1, RANK(I12, I$10:I$20, 1)))))</f>
        <v>#VALUE!</v>
      </c>
      <c r="K12" s="20"/>
    </row>
    <row r="13" spans="1:14" ht="15.75" x14ac:dyDescent="0.25">
      <c r="A13" s="13"/>
      <c r="B13" s="14" t="e">
        <f>VLOOKUP(A13, Boats!A$1:F$144, 2, FALSE)</f>
        <v>#N/A</v>
      </c>
      <c r="C13" s="14"/>
      <c r="D13" s="14" t="e">
        <f>VLOOKUP(A13, Boats!A$1:F$144, 6, FALSE)</f>
        <v>#N/A</v>
      </c>
      <c r="E13" s="15"/>
      <c r="F13" s="15"/>
      <c r="G13" s="16" t="str">
        <f t="shared" si="0"/>
        <v/>
      </c>
      <c r="H13" s="14" t="str">
        <f t="shared" si="1"/>
        <v/>
      </c>
      <c r="I13" s="16" t="str">
        <f t="shared" si="2"/>
        <v/>
      </c>
      <c r="J13" s="14" t="e">
        <f t="shared" si="3"/>
        <v>#VALUE!</v>
      </c>
      <c r="K13" s="20"/>
    </row>
    <row r="14" spans="1:14" ht="15.75" x14ac:dyDescent="0.25">
      <c r="A14" s="13"/>
      <c r="B14" s="14" t="e">
        <f>VLOOKUP(A14, Boats!A$1:F$144, 2, FALSE)</f>
        <v>#N/A</v>
      </c>
      <c r="C14" s="14" t="e">
        <f>VLOOKUP(A14, Boats!A$1:F$144, 3, FALSE)</f>
        <v>#N/A</v>
      </c>
      <c r="D14" s="14" t="e">
        <f>VLOOKUP(A14, Boats!A$1:F$144, 6, FALSE)</f>
        <v>#N/A</v>
      </c>
      <c r="E14" s="15"/>
      <c r="F14" s="15"/>
      <c r="G14" s="16" t="str">
        <f t="shared" si="0"/>
        <v/>
      </c>
      <c r="H14" s="14" t="str">
        <f t="shared" si="1"/>
        <v/>
      </c>
      <c r="I14" s="16" t="str">
        <f t="shared" si="2"/>
        <v/>
      </c>
      <c r="J14" s="22"/>
      <c r="K14" s="20"/>
    </row>
    <row r="15" spans="1:14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4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3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  <c r="M17" s="3" t="s">
        <v>162</v>
      </c>
    </row>
    <row r="18" spans="1:13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3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3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3" ht="14.25" customHeight="1" x14ac:dyDescent="0.25"/>
    <row r="22" spans="1:13" ht="18.75" x14ac:dyDescent="0.3">
      <c r="A22" s="4" t="s">
        <v>190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3" x14ac:dyDescent="0.25">
      <c r="A23" s="11" t="s">
        <v>14</v>
      </c>
      <c r="B23" s="9" t="s">
        <v>188</v>
      </c>
      <c r="C23" s="7"/>
      <c r="D23" s="11" t="s">
        <v>88</v>
      </c>
      <c r="E23" s="23">
        <f>COUNTA(A28:A35)</f>
        <v>3</v>
      </c>
      <c r="F23" s="7"/>
      <c r="G23" s="7"/>
      <c r="H23" s="7"/>
      <c r="I23" s="7"/>
      <c r="J23" s="7"/>
      <c r="K23" s="7"/>
    </row>
    <row r="24" spans="1:13" x14ac:dyDescent="0.25">
      <c r="A24" s="11" t="s">
        <v>10</v>
      </c>
      <c r="B24" s="6"/>
      <c r="C24" s="7"/>
      <c r="D24" s="11" t="s">
        <v>89</v>
      </c>
      <c r="E24" s="23">
        <f>E23-COUNTIF(F28:F35, "DNC")</f>
        <v>3</v>
      </c>
      <c r="F24" s="7"/>
      <c r="G24" s="7"/>
      <c r="H24" s="7"/>
      <c r="I24" s="7"/>
      <c r="J24" s="7"/>
      <c r="K24" s="7"/>
    </row>
    <row r="25" spans="1:13" x14ac:dyDescent="0.25">
      <c r="A25" s="11" t="s">
        <v>11</v>
      </c>
      <c r="B25" s="10">
        <v>0.39583333333333331</v>
      </c>
      <c r="C25" s="7"/>
      <c r="D25" s="7"/>
      <c r="E25" s="7"/>
      <c r="F25" s="7"/>
      <c r="G25" s="7"/>
      <c r="H25" s="7"/>
      <c r="I25" s="7"/>
      <c r="J25" s="7"/>
      <c r="K25" s="7"/>
    </row>
    <row r="26" spans="1:13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3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3" ht="15.75" x14ac:dyDescent="0.25">
      <c r="A28" s="13" t="s">
        <v>133</v>
      </c>
      <c r="B28" s="14" t="str">
        <f>VLOOKUP(A28, Boats!A$1:F$144, 2, FALSE)</f>
        <v>Jason Allson</v>
      </c>
      <c r="C28" s="14">
        <f>VLOOKUP(A28, Boats!A$1:F$144, 3, FALSE)</f>
        <v>370</v>
      </c>
      <c r="D28" s="14">
        <f>VLOOKUP(A28, Boats!A$1:F$144, 6, FALSE)</f>
        <v>150</v>
      </c>
      <c r="E28" s="15">
        <v>0.60486111111111118</v>
      </c>
      <c r="F28" s="15"/>
      <c r="G28" s="16">
        <f t="shared" ref="G28:G35" si="4">IF(ISBLANK(E28), "", (E28-B$25) *24*60*60)</f>
        <v>18060.000000000011</v>
      </c>
      <c r="H28" s="14">
        <f t="shared" ref="H28:H35" si="5">IF(ISBLANK(E28), "", ROUND(B$24*D28, 0))</f>
        <v>0</v>
      </c>
      <c r="I28" s="16">
        <f t="shared" ref="I28:I35" si="6">IF(ISBLANK(E28),"",G28-H28)</f>
        <v>18060.000000000011</v>
      </c>
      <c r="J28" s="14">
        <f t="shared" ref="J28:J35" si="7">IF(F28="DNF", $E$24+1, IF(F28="DNS", $E$24+1, IF(F28="DSQ", $E$24+1, IF(F28="DNC", $E$23+1, RANK(I28, I$28:I$35, 1)))))</f>
        <v>2</v>
      </c>
      <c r="K28" s="17"/>
    </row>
    <row r="29" spans="1:13" ht="15.75" x14ac:dyDescent="0.25">
      <c r="A29" s="13" t="s">
        <v>31</v>
      </c>
      <c r="B29" s="26" t="str">
        <f>VLOOKUP(A29, Boats!A$1:F$144, 2, FALSE)</f>
        <v>Dave Evans</v>
      </c>
      <c r="C29" s="26">
        <f>VLOOKUP(A29, Boats!A$1:F$144, 3, FALSE)</f>
        <v>9</v>
      </c>
      <c r="D29" s="29">
        <f>VLOOKUP(A29, Boats!A$1:F$144, 6, FALSE)</f>
        <v>90</v>
      </c>
      <c r="E29" s="27">
        <v>0.57430555555555551</v>
      </c>
      <c r="F29" s="15"/>
      <c r="G29" s="28">
        <f t="shared" si="4"/>
        <v>15420</v>
      </c>
      <c r="H29" s="29">
        <f t="shared" si="5"/>
        <v>0</v>
      </c>
      <c r="I29" s="28">
        <f t="shared" si="6"/>
        <v>15420</v>
      </c>
      <c r="J29" s="29">
        <f t="shared" si="7"/>
        <v>1</v>
      </c>
      <c r="K29" s="20" t="s">
        <v>191</v>
      </c>
    </row>
    <row r="30" spans="1:13" ht="15.75" x14ac:dyDescent="0.25">
      <c r="A30" s="13" t="s">
        <v>70</v>
      </c>
      <c r="B30" s="26" t="str">
        <f>VLOOKUP(A30, Boats!A$1:F$144, 2, FALSE)</f>
        <v>Jon Rae</v>
      </c>
      <c r="C30" s="26">
        <f>VLOOKUP(A30, Boats!A$1:F$144, 3, FALSE)</f>
        <v>54149</v>
      </c>
      <c r="D30" s="29">
        <f>VLOOKUP(A30, Boats!A$1:F$144, 6, FALSE)</f>
        <v>207</v>
      </c>
      <c r="E30" s="15"/>
      <c r="F30" s="15" t="s">
        <v>17</v>
      </c>
      <c r="G30" s="28" t="str">
        <f t="shared" si="4"/>
        <v/>
      </c>
      <c r="H30" s="29" t="str">
        <f t="shared" si="5"/>
        <v/>
      </c>
      <c r="I30" s="28" t="str">
        <f t="shared" si="6"/>
        <v/>
      </c>
      <c r="J30" s="29">
        <f t="shared" si="7"/>
        <v>4</v>
      </c>
      <c r="K30" s="20"/>
    </row>
    <row r="31" spans="1:13" ht="15.75" x14ac:dyDescent="0.25">
      <c r="A31" s="13"/>
      <c r="B31" s="14" t="e">
        <f>VLOOKUP(A31, Boats!A$1:F$144, 2, FALSE)</f>
        <v>#N/A</v>
      </c>
      <c r="C31" s="14" t="e">
        <f>VLOOKUP(A31, Boats!A$1:F$144, 3, FALSE)</f>
        <v>#N/A</v>
      </c>
      <c r="D31" s="14" t="e">
        <f>VLOOKUP(A31, Boats!A$1:F$144, 6, FALSE)</f>
        <v>#N/A</v>
      </c>
      <c r="E31" s="15"/>
      <c r="F31" s="15"/>
      <c r="G31" s="16" t="str">
        <f t="shared" si="4"/>
        <v/>
      </c>
      <c r="H31" s="14" t="str">
        <f t="shared" si="5"/>
        <v/>
      </c>
      <c r="I31" s="16" t="str">
        <f t="shared" si="6"/>
        <v/>
      </c>
      <c r="J31" s="14" t="e">
        <f t="shared" si="7"/>
        <v>#VALUE!</v>
      </c>
      <c r="K31" s="20"/>
    </row>
    <row r="32" spans="1:13" ht="15.75" x14ac:dyDescent="0.25">
      <c r="A32" s="38"/>
      <c r="B32" s="34" t="e">
        <f>VLOOKUP(A32, Boats!A$1:F$144, 2, FALSE)</f>
        <v>#N/A</v>
      </c>
      <c r="C32" s="34" t="e">
        <f>VLOOKUP(A32, Boats!A$1:F$144, 3, FALSE)</f>
        <v>#N/A</v>
      </c>
      <c r="D32" s="35" t="e">
        <f>VLOOKUP(A32, Boats!A$1:F$144, 6, FALSE)</f>
        <v>#N/A</v>
      </c>
      <c r="E32" s="36"/>
      <c r="F32" s="15"/>
      <c r="G32" s="37" t="str">
        <f t="shared" si="4"/>
        <v/>
      </c>
      <c r="H32" s="35" t="str">
        <f t="shared" si="5"/>
        <v/>
      </c>
      <c r="I32" s="37" t="str">
        <f t="shared" si="6"/>
        <v/>
      </c>
      <c r="J32" s="35" t="e">
        <f t="shared" si="7"/>
        <v>#VALUE!</v>
      </c>
      <c r="K32" s="20"/>
    </row>
    <row r="33" spans="1:18" ht="15.75" x14ac:dyDescent="0.25">
      <c r="A33" s="13"/>
      <c r="B33" s="14" t="e">
        <f>VLOOKUP(A33, Boats!A$1:F$144, 2, FALSE)</f>
        <v>#N/A</v>
      </c>
      <c r="C33" s="14" t="e">
        <f>VLOOKUP(A33, Boats!A$1:F$144, 3, FALSE)</f>
        <v>#N/A</v>
      </c>
      <c r="D33" s="14" t="e">
        <f>VLOOKUP(A33, Boats!A$1:F$144, 6, FALSE)</f>
        <v>#N/A</v>
      </c>
      <c r="E33" s="15"/>
      <c r="F33" s="15"/>
      <c r="G33" s="16" t="str">
        <f t="shared" si="4"/>
        <v/>
      </c>
      <c r="H33" s="14" t="str">
        <f t="shared" si="5"/>
        <v/>
      </c>
      <c r="I33" s="16" t="str">
        <f t="shared" si="6"/>
        <v/>
      </c>
      <c r="J33" s="14" t="e">
        <f t="shared" si="7"/>
        <v>#VALUE!</v>
      </c>
      <c r="K33" s="20"/>
    </row>
    <row r="34" spans="1:18" ht="15.75" x14ac:dyDescent="0.25">
      <c r="A34" s="13"/>
      <c r="B34" s="14" t="e">
        <f>VLOOKUP(A34, Boats!A$1:F$144, 2, FALSE)</f>
        <v>#N/A</v>
      </c>
      <c r="C34" s="14" t="e">
        <f>VLOOKUP(A34, Boats!A$1:F$144, 3, FALSE)</f>
        <v>#N/A</v>
      </c>
      <c r="D34" s="14" t="e">
        <f>VLOOKUP(A34, Boats!A$1:F$144, 6, FALSE)</f>
        <v>#N/A</v>
      </c>
      <c r="E34" s="15"/>
      <c r="F34" s="15"/>
      <c r="G34" s="16" t="str">
        <f t="shared" si="4"/>
        <v/>
      </c>
      <c r="H34" s="14" t="str">
        <f t="shared" si="5"/>
        <v/>
      </c>
      <c r="I34" s="16" t="str">
        <f t="shared" si="6"/>
        <v/>
      </c>
      <c r="J34" s="14" t="e">
        <f t="shared" si="7"/>
        <v>#VALUE!</v>
      </c>
      <c r="K34" s="20"/>
    </row>
    <row r="35" spans="1:18" ht="15.75" x14ac:dyDescent="0.25">
      <c r="A35" s="13"/>
      <c r="B35" s="14" t="e">
        <f>VLOOKUP(A35, Boats!A$1:F$144, 2, FALSE)</f>
        <v>#N/A</v>
      </c>
      <c r="C35" s="14" t="e">
        <f>VLOOKUP(A35, Boats!A$1:F$144, 3, FALSE)</f>
        <v>#N/A</v>
      </c>
      <c r="D35" s="14">
        <v>138</v>
      </c>
      <c r="E35" s="15"/>
      <c r="F35" s="15"/>
      <c r="G35" s="16" t="str">
        <f t="shared" si="4"/>
        <v/>
      </c>
      <c r="H35" s="14" t="str">
        <f t="shared" si="5"/>
        <v/>
      </c>
      <c r="I35" s="16" t="str">
        <f t="shared" si="6"/>
        <v/>
      </c>
      <c r="J35" s="14" t="e">
        <f t="shared" si="7"/>
        <v>#VALUE!</v>
      </c>
      <c r="K35" s="20"/>
    </row>
    <row r="37" spans="1:18" ht="18.75" x14ac:dyDescent="0.3">
      <c r="A37" s="4" t="s">
        <v>19</v>
      </c>
      <c r="B37" s="5"/>
      <c r="C37" s="5"/>
      <c r="D37" s="5"/>
      <c r="E37" s="5"/>
      <c r="F37" s="5"/>
      <c r="G37" s="5" t="s">
        <v>160</v>
      </c>
      <c r="H37" s="5"/>
      <c r="I37" s="5"/>
      <c r="J37" s="5"/>
      <c r="K37" s="5"/>
    </row>
    <row r="38" spans="1:18" x14ac:dyDescent="0.25">
      <c r="A38" s="11" t="s">
        <v>14</v>
      </c>
      <c r="B38" s="9" t="s">
        <v>186</v>
      </c>
      <c r="C38" s="7"/>
      <c r="D38" s="11" t="s">
        <v>88</v>
      </c>
      <c r="E38" s="21">
        <f>COUNTA(A43:A51)</f>
        <v>6</v>
      </c>
      <c r="F38" s="7"/>
      <c r="G38" s="7"/>
      <c r="H38" s="7"/>
      <c r="I38" s="7"/>
      <c r="J38" s="7"/>
      <c r="K38" s="7"/>
    </row>
    <row r="39" spans="1:18" x14ac:dyDescent="0.25">
      <c r="A39" s="11" t="s">
        <v>10</v>
      </c>
      <c r="B39" s="50"/>
      <c r="C39" s="7"/>
      <c r="D39" s="11" t="s">
        <v>89</v>
      </c>
      <c r="E39" s="21">
        <f>E38-COUNTIF(F43:F51, "DNC")</f>
        <v>6</v>
      </c>
      <c r="F39" s="7"/>
      <c r="G39" s="7"/>
      <c r="H39" s="7"/>
      <c r="I39" s="7"/>
      <c r="J39" s="7"/>
      <c r="K39" s="7"/>
    </row>
    <row r="40" spans="1:18" x14ac:dyDescent="0.25">
      <c r="A40" s="11" t="s">
        <v>11</v>
      </c>
      <c r="B40" s="10"/>
      <c r="C40" s="7"/>
      <c r="D40" s="7"/>
      <c r="E40" s="7"/>
      <c r="F40" s="7"/>
      <c r="G40" s="7"/>
      <c r="H40" s="7"/>
      <c r="I40" s="7"/>
      <c r="J40" s="7"/>
      <c r="K40" s="7"/>
    </row>
    <row r="41" spans="1:18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8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8" ht="15.75" x14ac:dyDescent="0.25">
      <c r="A43" s="13" t="s">
        <v>74</v>
      </c>
      <c r="B43" s="14" t="str">
        <f>VLOOKUP(A43, Boats!A$1:F$144, 2, FALSE)</f>
        <v>Chris Wysynski</v>
      </c>
      <c r="C43" s="14">
        <f>VLOOKUP(A43, Boats!A$1:F$144, 3, FALSE)</f>
        <v>68</v>
      </c>
      <c r="D43" s="14">
        <f>VLOOKUP(A43, Boats!A$1:F$144, 6, FALSE)</f>
        <v>213</v>
      </c>
      <c r="E43" s="15"/>
      <c r="F43" s="15"/>
      <c r="G43" s="16" t="str">
        <f t="shared" ref="G43:G51" si="8">IF(ISBLANK(E43), "", (E43-B$40) *24*60*60)</f>
        <v/>
      </c>
      <c r="H43" s="14" t="str">
        <f t="shared" ref="H43:H51" si="9">IF(ISBLANK(E43), "", ROUND(B$39*D43, 0))</f>
        <v/>
      </c>
      <c r="I43" s="16" t="str">
        <f t="shared" ref="I43:I51" si="10">IF(ISBLANK(E43),"",G43-H43)</f>
        <v/>
      </c>
      <c r="J43" s="14" t="e">
        <f t="shared" ref="J43:J51" si="11">IF(F43="DNF", $E$39+1, IF(F43="DNS", $E$39+1, IF(F43="DSQ", $E$39+1, IF(F43="DNC", $E$38+1, RANK(I43, I$43:I$51, 1)))))</f>
        <v>#VALUE!</v>
      </c>
      <c r="K43" s="17"/>
    </row>
    <row r="44" spans="1:18" ht="15.75" x14ac:dyDescent="0.25">
      <c r="A44" s="13" t="s">
        <v>143</v>
      </c>
      <c r="B44" s="14" t="str">
        <f>VLOOKUP(A44, Boats!A$1:F$144, 2, FALSE)</f>
        <v>Andrea Hill</v>
      </c>
      <c r="C44" s="14">
        <f>VLOOKUP(A44, Boats!A$1:F$144, 3, FALSE)</f>
        <v>533</v>
      </c>
      <c r="D44" s="14">
        <f>VLOOKUP(A44, Boats!A$1:F$144, 6, FALSE)</f>
        <v>168</v>
      </c>
      <c r="E44" s="15"/>
      <c r="F44" s="15"/>
      <c r="G44" s="16" t="str">
        <f t="shared" si="8"/>
        <v/>
      </c>
      <c r="H44" s="14" t="str">
        <f t="shared" si="9"/>
        <v/>
      </c>
      <c r="I44" s="16" t="str">
        <f t="shared" si="10"/>
        <v/>
      </c>
      <c r="J44" s="14" t="e">
        <f t="shared" si="11"/>
        <v>#VALUE!</v>
      </c>
      <c r="K44" s="17"/>
    </row>
    <row r="45" spans="1:18" ht="15.75" x14ac:dyDescent="0.25">
      <c r="A45" s="13" t="s">
        <v>148</v>
      </c>
      <c r="B45" s="14" t="str">
        <f>VLOOKUP(A45, Boats!A$1:F$144, 2, FALSE)</f>
        <v>Christine Drouillard</v>
      </c>
      <c r="C45" s="14">
        <f>VLOOKUP(A45, Boats!A$1:F$144, 3, FALSE)</f>
        <v>74</v>
      </c>
      <c r="D45" s="14">
        <f>VLOOKUP(A45, Boats!A$1:F$144, 6, FALSE)</f>
        <v>234</v>
      </c>
      <c r="E45" s="15"/>
      <c r="F45" s="15"/>
      <c r="G45" s="16" t="str">
        <f t="shared" si="8"/>
        <v/>
      </c>
      <c r="H45" s="14" t="str">
        <f t="shared" si="9"/>
        <v/>
      </c>
      <c r="I45" s="16" t="str">
        <f t="shared" si="10"/>
        <v/>
      </c>
      <c r="J45" s="14" t="e">
        <f t="shared" si="11"/>
        <v>#VALUE!</v>
      </c>
      <c r="K45" s="20"/>
    </row>
    <row r="46" spans="1:18" ht="15.75" x14ac:dyDescent="0.25">
      <c r="A46" s="13" t="s">
        <v>68</v>
      </c>
      <c r="B46" s="14" t="str">
        <f>VLOOKUP(A46, Boats!A$1:F$144, 2, FALSE)</f>
        <v>Dennis Pare</v>
      </c>
      <c r="C46" s="14">
        <f>VLOOKUP(A46, Boats!A$1:F$144, 3, FALSE)</f>
        <v>1473</v>
      </c>
      <c r="D46" s="14">
        <f>VLOOKUP(A46, Boats!A$1:F$144, 6, FALSE)</f>
        <v>207</v>
      </c>
      <c r="E46" s="15"/>
      <c r="F46" s="15"/>
      <c r="G46" s="16" t="str">
        <f t="shared" si="8"/>
        <v/>
      </c>
      <c r="H46" s="14" t="str">
        <f t="shared" si="9"/>
        <v/>
      </c>
      <c r="I46" s="16" t="str">
        <f t="shared" si="10"/>
        <v/>
      </c>
      <c r="J46" s="14" t="e">
        <f t="shared" si="11"/>
        <v>#VALUE!</v>
      </c>
      <c r="K46" s="20"/>
    </row>
    <row r="47" spans="1:18" ht="15.75" x14ac:dyDescent="0.25">
      <c r="A47" s="13" t="s">
        <v>52</v>
      </c>
      <c r="B47" s="14" t="str">
        <f>VLOOKUP(A47, Boats!A$1:F$144, 2, FALSE)</f>
        <v>Frank Marmara</v>
      </c>
      <c r="C47" s="14">
        <f>VLOOKUP(A47, Boats!A$1:F$144, 3, FALSE)</f>
        <v>5342</v>
      </c>
      <c r="D47" s="14">
        <f>VLOOKUP(A47, Boats!A$1:F$144, 6, FALSE)</f>
        <v>153</v>
      </c>
      <c r="E47" s="15"/>
      <c r="F47" s="15"/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 t="e">
        <f t="shared" si="11"/>
        <v>#VALUE!</v>
      </c>
      <c r="K47" s="20"/>
    </row>
    <row r="48" spans="1:18" ht="15.75" x14ac:dyDescent="0.25">
      <c r="A48" s="13" t="s">
        <v>133</v>
      </c>
      <c r="B48" s="14" t="str">
        <f>VLOOKUP(A48, Boats!A$1:F$144, 2, FALSE)</f>
        <v>Jason Allson</v>
      </c>
      <c r="C48" s="14">
        <f>VLOOKUP(A48, Boats!A$1:F$144, 3, FALSE)</f>
        <v>370</v>
      </c>
      <c r="D48" s="14">
        <f>VLOOKUP(A48, Boats!A$1:F$144, 6, FALSE)</f>
        <v>150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 t="e">
        <f t="shared" si="11"/>
        <v>#VALUE!</v>
      </c>
      <c r="K48" s="20"/>
      <c r="R48" s="3" t="s">
        <v>160</v>
      </c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</sheetData>
  <sheetProtection insertRows="0" deleteRows="0"/>
  <conditionalFormatting sqref="A10:J20 A28:J35 A43:J51">
    <cfRule type="expression" dxfId="175" priority="1">
      <formula>NOT(ISBLANK($F10))</formula>
    </cfRule>
    <cfRule type="expression" dxfId="174" priority="2">
      <formula>$J10=3</formula>
    </cfRule>
    <cfRule type="expression" dxfId="173" priority="3">
      <formula>$J10=2</formula>
    </cfRule>
    <cfRule type="expression" dxfId="172" priority="4">
      <formula>$J10=1</formula>
    </cfRule>
  </conditionalFormatting>
  <dataValidations count="1">
    <dataValidation type="list" allowBlank="1" showInputMessage="1" showErrorMessage="1" sqref="A10:A20 A28:A35 A43:A51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F10:F20 F28:F35 F43:F51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1"/>
  <sheetViews>
    <sheetView zoomScale="85" zoomScaleNormal="85" workbookViewId="0">
      <selection activeCell="O1" sqref="O1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4" ht="18.75" x14ac:dyDescent="0.3">
      <c r="A1" s="2" t="s">
        <v>22</v>
      </c>
      <c r="B1" s="3" t="s">
        <v>25</v>
      </c>
    </row>
    <row r="2" spans="1:14" ht="18.75" x14ac:dyDescent="0.3">
      <c r="A2" s="2" t="s">
        <v>96</v>
      </c>
    </row>
    <row r="4" spans="1:14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 t="s">
        <v>162</v>
      </c>
    </row>
    <row r="5" spans="1:14" x14ac:dyDescent="0.25">
      <c r="A5" s="11" t="s">
        <v>14</v>
      </c>
      <c r="B5" s="9">
        <v>43386</v>
      </c>
      <c r="C5" s="7"/>
      <c r="D5" s="11" t="s">
        <v>88</v>
      </c>
      <c r="E5" s="23">
        <f>COUNTA(A10:A21)</f>
        <v>11</v>
      </c>
      <c r="F5" s="7"/>
      <c r="G5" s="7"/>
      <c r="H5" s="7"/>
      <c r="I5" s="7"/>
      <c r="J5" s="7"/>
      <c r="K5" s="7"/>
      <c r="N5" s="3" t="s">
        <v>162</v>
      </c>
    </row>
    <row r="6" spans="1:14" x14ac:dyDescent="0.25">
      <c r="A6" s="11" t="s">
        <v>10</v>
      </c>
      <c r="B6" s="40">
        <v>13.1</v>
      </c>
      <c r="C6" s="7"/>
      <c r="D6" s="11" t="s">
        <v>89</v>
      </c>
      <c r="E6" s="23">
        <f>E5-COUNTIF(F10:F21, "DNC")</f>
        <v>11</v>
      </c>
      <c r="F6" s="7"/>
      <c r="G6" s="7"/>
      <c r="H6" s="51"/>
      <c r="I6" s="7"/>
      <c r="J6" s="7"/>
      <c r="K6" s="7"/>
    </row>
    <row r="7" spans="1:14" x14ac:dyDescent="0.25">
      <c r="A7" s="11" t="s">
        <v>11</v>
      </c>
      <c r="B7" s="10">
        <v>0.51041666666666663</v>
      </c>
      <c r="C7" s="7"/>
      <c r="D7" s="7"/>
      <c r="E7" s="7"/>
      <c r="F7" s="7"/>
      <c r="G7" s="7"/>
      <c r="H7" s="7"/>
      <c r="I7" s="7"/>
      <c r="J7" s="7"/>
      <c r="K7" s="7"/>
    </row>
    <row r="8" spans="1:14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4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4" ht="15.75" x14ac:dyDescent="0.25">
      <c r="A10" s="13" t="s">
        <v>31</v>
      </c>
      <c r="B10" s="14" t="str">
        <f>VLOOKUP(A10, Boats!A$1:F$144, 2, FALSE)</f>
        <v>Dave Evans</v>
      </c>
      <c r="C10" s="14">
        <f>VLOOKUP(A10, Boats!A$1:F$144, 3, FALSE)</f>
        <v>9</v>
      </c>
      <c r="D10" s="14">
        <f>VLOOKUP(A10, Boats!A$1:F$144, 6, FALSE)</f>
        <v>90</v>
      </c>
      <c r="E10" s="15">
        <v>0.61128472222222219</v>
      </c>
      <c r="F10" s="15"/>
      <c r="G10" s="16">
        <f t="shared" ref="G10:G21" si="0">IF(ISBLANK(E10), "", (E10-B$7) *24*60*60)</f>
        <v>8715</v>
      </c>
      <c r="H10" s="14">
        <f t="shared" ref="H10:H21" si="1">IF(ISBLANK(E10), "", ROUND(B$6*D10, 0))</f>
        <v>1179</v>
      </c>
      <c r="I10" s="16">
        <f t="shared" ref="I10:I21" si="2">IF(ISBLANK(E10),"",G10-H10)</f>
        <v>7536</v>
      </c>
      <c r="J10" s="30">
        <f t="shared" ref="J10:J21" si="3">IF(F10="DNF", $E$6+1, IF(F10="DNS", $E$6+1, IF(F10="DSQ", $E$6+1, IF(F10="DNC", $E$5+1, RANK(I10, I$10:I$21, 1)))))</f>
        <v>11</v>
      </c>
      <c r="K10" s="17"/>
    </row>
    <row r="11" spans="1:14" ht="15.75" x14ac:dyDescent="0.25">
      <c r="A11" s="13" t="s">
        <v>140</v>
      </c>
      <c r="B11" s="14" t="str">
        <f>VLOOKUP(A11, Boats!A$1:F$144, 2, FALSE)</f>
        <v>John Marentette</v>
      </c>
      <c r="C11" s="14">
        <f>VLOOKUP(A11, Boats!A$1:F$144, 3, FALSE)</f>
        <v>99</v>
      </c>
      <c r="D11" s="14">
        <f>VLOOKUP(A11, Boats!A$1:F$144, 6, FALSE)</f>
        <v>99</v>
      </c>
      <c r="E11" s="15">
        <v>0.59785879629629635</v>
      </c>
      <c r="F11" s="15"/>
      <c r="G11" s="16">
        <f t="shared" si="0"/>
        <v>7555.0000000000082</v>
      </c>
      <c r="H11" s="14">
        <f t="shared" si="1"/>
        <v>1297</v>
      </c>
      <c r="I11" s="16">
        <f t="shared" si="2"/>
        <v>6258.0000000000082</v>
      </c>
      <c r="J11" s="33">
        <f t="shared" si="3"/>
        <v>2</v>
      </c>
      <c r="K11" s="17"/>
    </row>
    <row r="12" spans="1:14" ht="15.75" x14ac:dyDescent="0.25">
      <c r="A12" s="13" t="s">
        <v>147</v>
      </c>
      <c r="B12" s="14" t="str">
        <f>VLOOKUP(A12, Boats!A$1:F$144, 2, FALSE)</f>
        <v>Brad Blackton</v>
      </c>
      <c r="C12" s="14">
        <f>VLOOKUP(A12, Boats!A$1:F$144, 3, FALSE)</f>
        <v>112</v>
      </c>
      <c r="D12" s="22">
        <f>VLOOKUP(A12, Boats!A$1:F$144, 6, FALSE)</f>
        <v>102</v>
      </c>
      <c r="E12" s="15">
        <v>0.60575231481481484</v>
      </c>
      <c r="F12" s="15"/>
      <c r="G12" s="16">
        <f t="shared" si="0"/>
        <v>8237.0000000000055</v>
      </c>
      <c r="H12" s="14">
        <f t="shared" si="1"/>
        <v>1336</v>
      </c>
      <c r="I12" s="16">
        <f t="shared" si="2"/>
        <v>6901.0000000000055</v>
      </c>
      <c r="J12" s="33">
        <f t="shared" si="3"/>
        <v>8</v>
      </c>
      <c r="K12" s="20"/>
    </row>
    <row r="13" spans="1:14" ht="15.75" x14ac:dyDescent="0.25">
      <c r="A13" s="13" t="s">
        <v>108</v>
      </c>
      <c r="B13" s="14" t="str">
        <f>VLOOKUP(A13, Boats!A$1:F$144, 2, FALSE)</f>
        <v>Lintunen/Naysmith</v>
      </c>
      <c r="C13" s="14"/>
      <c r="D13" s="14">
        <f>VLOOKUP(A13, Boats!A$1:F$144, 6, FALSE)</f>
        <v>102</v>
      </c>
      <c r="E13" s="15">
        <v>0.59857638888888887</v>
      </c>
      <c r="F13" s="15"/>
      <c r="G13" s="16">
        <f t="shared" si="0"/>
        <v>7617.0000000000009</v>
      </c>
      <c r="H13" s="14">
        <f t="shared" si="1"/>
        <v>1336</v>
      </c>
      <c r="I13" s="16">
        <f t="shared" si="2"/>
        <v>6281.0000000000009</v>
      </c>
      <c r="J13" s="30">
        <f t="shared" si="3"/>
        <v>3</v>
      </c>
      <c r="K13" s="20"/>
    </row>
    <row r="14" spans="1:14" ht="15.75" x14ac:dyDescent="0.25">
      <c r="A14" s="13" t="s">
        <v>46</v>
      </c>
      <c r="B14" s="26" t="str">
        <f>VLOOKUP(A14, Boats!A$1:F$144, 2, FALSE)</f>
        <v>Phil Bergeron</v>
      </c>
      <c r="C14" s="26">
        <f>VLOOKUP(A14, Boats!A$1:F$144, 3, FALSE)</f>
        <v>24230</v>
      </c>
      <c r="D14" s="29">
        <f>VLOOKUP(A14, Boats!A$1:F$144, 6, FALSE)</f>
        <v>129</v>
      </c>
      <c r="E14" s="27">
        <v>0.62438657407407405</v>
      </c>
      <c r="F14" s="15"/>
      <c r="G14" s="28">
        <f t="shared" si="0"/>
        <v>9847</v>
      </c>
      <c r="H14" s="26">
        <f t="shared" si="1"/>
        <v>1690</v>
      </c>
      <c r="I14" s="28">
        <f t="shared" si="2"/>
        <v>8157</v>
      </c>
      <c r="J14" s="33">
        <f t="shared" si="3"/>
        <v>12</v>
      </c>
      <c r="K14" s="20"/>
    </row>
    <row r="15" spans="1:14" ht="15.75" x14ac:dyDescent="0.25">
      <c r="A15" s="13" t="s">
        <v>116</v>
      </c>
      <c r="B15" s="14" t="str">
        <f>VLOOKUP(A15, Boats!A$1:F$144, 2, FALSE)</f>
        <v>John Vandereerden</v>
      </c>
      <c r="C15" s="14">
        <f>VLOOKUP(A15, Boats!A$1:F$144, 3, FALSE)</f>
        <v>24108</v>
      </c>
      <c r="D15" s="14">
        <f>VLOOKUP(A15, Boats!A$1:F$144, 6, FALSE)</f>
        <v>135</v>
      </c>
      <c r="E15" s="15">
        <v>0.60864583333333333</v>
      </c>
      <c r="F15" s="15"/>
      <c r="G15" s="16">
        <f t="shared" si="0"/>
        <v>8487.0000000000036</v>
      </c>
      <c r="H15" s="14">
        <f t="shared" si="1"/>
        <v>1769</v>
      </c>
      <c r="I15" s="16">
        <f t="shared" si="2"/>
        <v>6718.0000000000036</v>
      </c>
      <c r="J15" s="30">
        <f t="shared" si="3"/>
        <v>5</v>
      </c>
      <c r="K15" s="20"/>
    </row>
    <row r="16" spans="1:14" ht="15.75" x14ac:dyDescent="0.25">
      <c r="A16" s="13" t="s">
        <v>153</v>
      </c>
      <c r="B16" s="14" t="str">
        <f>VLOOKUP(A16, Boats!A$1:F$144, 2, FALSE)</f>
        <v>Brian Casey</v>
      </c>
      <c r="C16" s="14">
        <f>VLOOKUP(A16, Boats!A$1:F$144, 3, FALSE)</f>
        <v>63345</v>
      </c>
      <c r="D16" s="14">
        <f>VLOOKUP(A16, Boats!A$1:F$144, 6, FALSE)</f>
        <v>132</v>
      </c>
      <c r="E16" s="15">
        <v>0.61204861111111108</v>
      </c>
      <c r="F16" s="15"/>
      <c r="G16" s="16">
        <f t="shared" si="0"/>
        <v>8781.0000000000018</v>
      </c>
      <c r="H16" s="14">
        <f t="shared" si="1"/>
        <v>1729</v>
      </c>
      <c r="I16" s="16">
        <f t="shared" si="2"/>
        <v>7052.0000000000018</v>
      </c>
      <c r="J16" s="30">
        <f t="shared" si="3"/>
        <v>9</v>
      </c>
      <c r="K16" s="20"/>
    </row>
    <row r="17" spans="1:13" ht="15.75" x14ac:dyDescent="0.25">
      <c r="A17" s="13" t="s">
        <v>4</v>
      </c>
      <c r="B17" s="26" t="str">
        <f>VLOOKUP(A17, Boats!A$1:F$144, 2, FALSE)</f>
        <v>Dennis Hendel</v>
      </c>
      <c r="C17" s="26" t="str">
        <f>VLOOKUP(A17, Boats!A$1:F$144, 3, FALSE)</f>
        <v>KC3</v>
      </c>
      <c r="D17" s="29">
        <f>VLOOKUP(A17, Boats!A$1:F$144, 6, FALSE)</f>
        <v>126</v>
      </c>
      <c r="E17" s="27">
        <v>0.60092592592592597</v>
      </c>
      <c r="F17" s="27"/>
      <c r="G17" s="28">
        <f t="shared" si="0"/>
        <v>7820.0000000000073</v>
      </c>
      <c r="H17" s="26">
        <f t="shared" si="1"/>
        <v>1651</v>
      </c>
      <c r="I17" s="28">
        <f t="shared" si="2"/>
        <v>6169.0000000000073</v>
      </c>
      <c r="J17" s="33">
        <f t="shared" si="3"/>
        <v>1</v>
      </c>
      <c r="K17" s="20"/>
      <c r="M17" s="3" t="s">
        <v>162</v>
      </c>
    </row>
    <row r="18" spans="1:13" ht="15.75" x14ac:dyDescent="0.25">
      <c r="A18" s="13" t="s">
        <v>107</v>
      </c>
      <c r="B18" s="26" t="str">
        <f>VLOOKUP(A18, Boats!A$1:F$144, 2, FALSE)</f>
        <v>Rob Ferguson</v>
      </c>
      <c r="C18" s="26">
        <f>VLOOKUP(A18, Boats!A$1:F$144, 3, FALSE)</f>
        <v>37</v>
      </c>
      <c r="D18" s="29">
        <f>VLOOKUP(A18, Boats!A$1:F$144, 6, FALSE)</f>
        <v>108</v>
      </c>
      <c r="E18" s="27">
        <v>0.60491898148148149</v>
      </c>
      <c r="F18" s="27"/>
      <c r="G18" s="28">
        <f t="shared" si="0"/>
        <v>8165.0000000000036</v>
      </c>
      <c r="H18" s="26">
        <f t="shared" si="1"/>
        <v>1415</v>
      </c>
      <c r="I18" s="28">
        <f t="shared" si="2"/>
        <v>6750.0000000000036</v>
      </c>
      <c r="J18" s="33">
        <f t="shared" si="3"/>
        <v>6</v>
      </c>
      <c r="K18" s="20"/>
    </row>
    <row r="19" spans="1:13" ht="15.75" x14ac:dyDescent="0.25">
      <c r="A19" s="13" t="s">
        <v>114</v>
      </c>
      <c r="B19" s="14" t="str">
        <f>VLOOKUP(A19, Boats!A$1:F$144, 2, FALSE)</f>
        <v>Scott Pillon</v>
      </c>
      <c r="C19" s="14">
        <f>VLOOKUP(A19, Boats!A$1:F$144, 3, FALSE)</f>
        <v>911</v>
      </c>
      <c r="D19" s="22">
        <f>VLOOKUP(A19, Boats!A$1:F$144, 6, FALSE)</f>
        <v>99</v>
      </c>
      <c r="E19" s="15">
        <v>0.60817129629629629</v>
      </c>
      <c r="F19" s="15"/>
      <c r="G19" s="16">
        <f t="shared" si="0"/>
        <v>8446.0000000000018</v>
      </c>
      <c r="H19" s="14">
        <f t="shared" si="1"/>
        <v>1297</v>
      </c>
      <c r="I19" s="16">
        <f t="shared" si="2"/>
        <v>7149.0000000000018</v>
      </c>
      <c r="J19" s="33">
        <f t="shared" si="3"/>
        <v>10</v>
      </c>
      <c r="K19" s="20"/>
    </row>
    <row r="20" spans="1:13" ht="15.75" x14ac:dyDescent="0.25">
      <c r="A20" s="13" t="s">
        <v>39</v>
      </c>
      <c r="B20" s="14" t="str">
        <f>VLOOKUP(A20, Boats!A$1:F$144, 2, FALSE)</f>
        <v>Andy Kozieradzki</v>
      </c>
      <c r="C20" s="14">
        <f>VLOOKUP(A20, Boats!A$1:F$144, 3, FALSE)</f>
        <v>30578</v>
      </c>
      <c r="D20" s="22">
        <f>VLOOKUP(A20, Boats!A$1:F$144, 6, FALSE)</f>
        <v>126</v>
      </c>
      <c r="E20" s="15">
        <v>0.60542824074074075</v>
      </c>
      <c r="F20" s="15"/>
      <c r="G20" s="16">
        <f t="shared" si="0"/>
        <v>8209.0000000000055</v>
      </c>
      <c r="H20" s="14">
        <f t="shared" si="1"/>
        <v>1651</v>
      </c>
      <c r="I20" s="16">
        <f t="shared" si="2"/>
        <v>6558.0000000000055</v>
      </c>
      <c r="J20" s="33">
        <f t="shared" si="3"/>
        <v>4</v>
      </c>
      <c r="K20" s="20"/>
    </row>
    <row r="21" spans="1:13" ht="14.25" customHeight="1" x14ac:dyDescent="0.25">
      <c r="A21" s="52"/>
      <c r="B21" s="53" t="s">
        <v>194</v>
      </c>
      <c r="C21" s="53">
        <v>83299</v>
      </c>
      <c r="D21" s="54">
        <v>63</v>
      </c>
      <c r="E21" s="55">
        <v>0.59818287037037032</v>
      </c>
      <c r="F21" s="55"/>
      <c r="G21" s="56">
        <f t="shared" si="0"/>
        <v>7583</v>
      </c>
      <c r="H21" s="53">
        <f t="shared" si="1"/>
        <v>825</v>
      </c>
      <c r="I21" s="56">
        <f t="shared" si="2"/>
        <v>6758</v>
      </c>
      <c r="J21" s="54">
        <f t="shared" si="3"/>
        <v>7</v>
      </c>
    </row>
    <row r="22" spans="1:13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3" x14ac:dyDescent="0.25">
      <c r="A23" s="11" t="s">
        <v>14</v>
      </c>
      <c r="B23" s="9">
        <v>43386</v>
      </c>
      <c r="C23" s="7"/>
      <c r="D23" s="11" t="s">
        <v>88</v>
      </c>
      <c r="E23" s="23">
        <f>COUNTA(A28:A35)</f>
        <v>2</v>
      </c>
      <c r="F23" s="7"/>
      <c r="G23" s="7"/>
      <c r="H23" s="7"/>
      <c r="I23" s="7"/>
      <c r="J23" s="7"/>
      <c r="K23" s="7"/>
    </row>
    <row r="24" spans="1:13" x14ac:dyDescent="0.25">
      <c r="A24" s="11" t="s">
        <v>10</v>
      </c>
      <c r="B24" s="6">
        <v>13.1</v>
      </c>
      <c r="C24" s="7"/>
      <c r="D24" s="11" t="s">
        <v>89</v>
      </c>
      <c r="E24" s="23">
        <f>E23-COUNTIF(F28:F35, "DNC")</f>
        <v>2</v>
      </c>
      <c r="F24" s="7"/>
      <c r="G24" s="7"/>
      <c r="H24" s="7"/>
      <c r="I24" s="7"/>
      <c r="J24" s="7"/>
      <c r="K24" s="7"/>
    </row>
    <row r="25" spans="1:13" x14ac:dyDescent="0.25">
      <c r="A25" s="11" t="s">
        <v>11</v>
      </c>
      <c r="B25" s="10">
        <v>0.50694444444444442</v>
      </c>
      <c r="C25" s="7"/>
      <c r="D25" s="7"/>
      <c r="E25" s="7"/>
      <c r="F25" s="7"/>
      <c r="G25" s="7"/>
      <c r="H25" s="7"/>
      <c r="I25" s="7"/>
      <c r="J25" s="7"/>
      <c r="K25" s="7"/>
    </row>
    <row r="26" spans="1:13" x14ac:dyDescent="0.25">
      <c r="A26" s="11"/>
      <c r="B26" s="7" t="s">
        <v>162</v>
      </c>
      <c r="C26" s="7"/>
      <c r="D26" s="7"/>
      <c r="E26" s="7"/>
      <c r="F26" s="7"/>
      <c r="G26" s="7"/>
      <c r="H26" s="7"/>
      <c r="I26" s="7"/>
      <c r="J26" s="7"/>
      <c r="K26" s="7"/>
    </row>
    <row r="27" spans="1:13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3" ht="15.75" x14ac:dyDescent="0.25">
      <c r="A28" s="13" t="s">
        <v>143</v>
      </c>
      <c r="B28" s="26" t="str">
        <f>VLOOKUP(A28, Boats!A$1:F$144, 2, FALSE)</f>
        <v>Andrea Hill</v>
      </c>
      <c r="C28" s="26">
        <f>VLOOKUP(A28, Boats!A$1:F$144, 3, FALSE)</f>
        <v>533</v>
      </c>
      <c r="D28" s="29">
        <f>VLOOKUP(A28, Boats!A$1:F$144, 6, FALSE)</f>
        <v>168</v>
      </c>
      <c r="E28" s="36">
        <v>0.61421296296296302</v>
      </c>
      <c r="F28" s="27"/>
      <c r="G28" s="28">
        <f t="shared" ref="G28:G35" si="4">IF(ISBLANK(E28), "", (E28-B$25) *24*60*60)</f>
        <v>9268.0000000000073</v>
      </c>
      <c r="H28" s="29">
        <f t="shared" ref="H28:H35" si="5">IF(ISBLANK(E28), "", ROUND(B$24*D28, 0))</f>
        <v>2201</v>
      </c>
      <c r="I28" s="28">
        <f t="shared" ref="I28:I35" si="6">IF(ISBLANK(E28),"",G28-H28)</f>
        <v>7067.0000000000073</v>
      </c>
      <c r="J28" s="29">
        <f t="shared" ref="J28:J35" si="7">IF(F28="DNF", $E$24+1, IF(F28="DNS", $E$24+1, IF(F28="DSQ", $E$24+1, IF(F28="DNC", $E$23+1, RANK(I28, I$28:I$35, 1)))))</f>
        <v>2</v>
      </c>
      <c r="K28" s="17"/>
    </row>
    <row r="29" spans="1:13" ht="15.75" x14ac:dyDescent="0.25">
      <c r="A29" s="13" t="s">
        <v>59</v>
      </c>
      <c r="B29" s="14" t="str">
        <f>VLOOKUP(A29, Boats!A$1:F$144, 2, FALSE)</f>
        <v>Craig Morrison</v>
      </c>
      <c r="C29" s="14">
        <f>VLOOKUP(A29, Boats!A$1:F$144, 3, FALSE)</f>
        <v>4075</v>
      </c>
      <c r="D29" s="14">
        <f>VLOOKUP(A29, Boats!A$1:F$144, 6, FALSE)</f>
        <v>183</v>
      </c>
      <c r="E29" s="15">
        <v>0.614375</v>
      </c>
      <c r="F29" s="15"/>
      <c r="G29" s="16">
        <f t="shared" si="4"/>
        <v>9282.0000000000036</v>
      </c>
      <c r="H29" s="14">
        <f t="shared" si="5"/>
        <v>2397</v>
      </c>
      <c r="I29" s="16">
        <f t="shared" si="6"/>
        <v>6885.0000000000036</v>
      </c>
      <c r="J29" s="14">
        <f t="shared" si="7"/>
        <v>1</v>
      </c>
      <c r="K29" s="20"/>
    </row>
    <row r="30" spans="1:13" ht="15.75" x14ac:dyDescent="0.25">
      <c r="A30" s="13"/>
      <c r="B30" s="14" t="e">
        <f>VLOOKUP(A30, Boats!A$1:F$144, 2, FALSE)</f>
        <v>#N/A</v>
      </c>
      <c r="C30" s="14" t="e">
        <f>VLOOKUP(A30, Boats!A$1:F$144, 3, FALSE)</f>
        <v>#N/A</v>
      </c>
      <c r="D30" s="14" t="e">
        <f>VLOOKUP(A30, Boats!A$1:F$144, 6, FALSE)</f>
        <v>#N/A</v>
      </c>
      <c r="E30" s="15"/>
      <c r="F30" s="15"/>
      <c r="G30" s="16" t="str">
        <f t="shared" si="4"/>
        <v/>
      </c>
      <c r="H30" s="14" t="str">
        <f t="shared" si="5"/>
        <v/>
      </c>
      <c r="I30" s="16" t="str">
        <f t="shared" si="6"/>
        <v/>
      </c>
      <c r="J30" s="14" t="e">
        <f t="shared" si="7"/>
        <v>#VALUE!</v>
      </c>
      <c r="K30" s="20"/>
    </row>
    <row r="31" spans="1:13" ht="15.75" x14ac:dyDescent="0.25">
      <c r="A31" s="13"/>
      <c r="B31" s="14" t="e">
        <f>VLOOKUP(A31, Boats!A$1:F$144, 2, FALSE)</f>
        <v>#N/A</v>
      </c>
      <c r="C31" s="14" t="e">
        <f>VLOOKUP(A31, Boats!A$1:F$144, 3, FALSE)</f>
        <v>#N/A</v>
      </c>
      <c r="D31" s="14" t="e">
        <f>VLOOKUP(A31, Boats!A$1:F$144, 6, FALSE)</f>
        <v>#N/A</v>
      </c>
      <c r="E31" s="15"/>
      <c r="F31" s="15"/>
      <c r="G31" s="16" t="str">
        <f t="shared" si="4"/>
        <v/>
      </c>
      <c r="H31" s="14" t="str">
        <f t="shared" si="5"/>
        <v/>
      </c>
      <c r="I31" s="16" t="str">
        <f t="shared" si="6"/>
        <v/>
      </c>
      <c r="J31" s="14" t="e">
        <f t="shared" si="7"/>
        <v>#VALUE!</v>
      </c>
      <c r="K31" s="20"/>
    </row>
    <row r="32" spans="1:13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6, FALSE)</f>
        <v>#N/A</v>
      </c>
      <c r="E32" s="15"/>
      <c r="F32" s="15"/>
      <c r="G32" s="16" t="str">
        <f t="shared" si="4"/>
        <v/>
      </c>
      <c r="H32" s="14" t="str">
        <f t="shared" si="5"/>
        <v/>
      </c>
      <c r="I32" s="16" t="str">
        <f t="shared" si="6"/>
        <v/>
      </c>
      <c r="J32" s="14" t="e">
        <f t="shared" si="7"/>
        <v>#VALUE!</v>
      </c>
      <c r="K32" s="20"/>
    </row>
    <row r="33" spans="1:18" ht="15.75" x14ac:dyDescent="0.25">
      <c r="A33" s="13"/>
      <c r="B33" s="26" t="e">
        <f>VLOOKUP(A33, Boats!A$1:F$144, 2, FALSE)</f>
        <v>#N/A</v>
      </c>
      <c r="C33" s="26" t="e">
        <f>VLOOKUP(A33, Boats!A$1:F$144, 3, FALSE)</f>
        <v>#N/A</v>
      </c>
      <c r="D33" s="29" t="e">
        <f>VLOOKUP(A33, Boats!A$1:F$144, 6, FALSE)</f>
        <v>#N/A</v>
      </c>
      <c r="E33" s="27"/>
      <c r="F33" s="15"/>
      <c r="G33" s="28" t="str">
        <f t="shared" si="4"/>
        <v/>
      </c>
      <c r="H33" s="29" t="str">
        <f t="shared" si="5"/>
        <v/>
      </c>
      <c r="I33" s="28" t="str">
        <f t="shared" si="6"/>
        <v/>
      </c>
      <c r="J33" s="29" t="e">
        <f t="shared" si="7"/>
        <v>#VALUE!</v>
      </c>
      <c r="K33" s="20"/>
    </row>
    <row r="34" spans="1:18" ht="15.75" x14ac:dyDescent="0.25">
      <c r="A34" s="13"/>
      <c r="B34" s="14" t="e">
        <f>VLOOKUP(A34, Boats!A$1:F$144, 2, FALSE)</f>
        <v>#N/A</v>
      </c>
      <c r="C34" s="14" t="e">
        <f>VLOOKUP(A34, Boats!A$1:F$144, 3, FALSE)</f>
        <v>#N/A</v>
      </c>
      <c r="D34" s="14">
        <v>138</v>
      </c>
      <c r="E34" s="15"/>
      <c r="F34" s="15"/>
      <c r="G34" s="16" t="str">
        <f t="shared" si="4"/>
        <v/>
      </c>
      <c r="H34" s="14" t="str">
        <f t="shared" si="5"/>
        <v/>
      </c>
      <c r="I34" s="16" t="str">
        <f t="shared" si="6"/>
        <v/>
      </c>
      <c r="J34" s="14" t="e">
        <f t="shared" si="7"/>
        <v>#VALUE!</v>
      </c>
      <c r="K34" s="20"/>
    </row>
    <row r="35" spans="1:18" ht="15.75" x14ac:dyDescent="0.25">
      <c r="A35" s="38"/>
      <c r="B35" s="34" t="e">
        <f>VLOOKUP(A35, Boats!A$1:F$144, 2, FALSE)</f>
        <v>#N/A</v>
      </c>
      <c r="C35" s="34" t="e">
        <f>VLOOKUP(A35, Boats!A$1:F$144, 3, FALSE)</f>
        <v>#N/A</v>
      </c>
      <c r="D35" s="35" t="e">
        <f>VLOOKUP(A35, Boats!A$1:F$144, 6, FALSE)</f>
        <v>#N/A</v>
      </c>
      <c r="E35" s="36"/>
      <c r="F35" s="15"/>
      <c r="G35" s="37" t="str">
        <f t="shared" si="4"/>
        <v/>
      </c>
      <c r="H35" s="35" t="str">
        <f t="shared" si="5"/>
        <v/>
      </c>
      <c r="I35" s="37" t="str">
        <f t="shared" si="6"/>
        <v/>
      </c>
      <c r="J35" s="35" t="e">
        <f t="shared" si="7"/>
        <v>#VALUE!</v>
      </c>
      <c r="K35" s="20"/>
    </row>
    <row r="37" spans="1:18" ht="18.75" x14ac:dyDescent="0.3">
      <c r="A37" s="4" t="s">
        <v>19</v>
      </c>
      <c r="B37" s="5"/>
      <c r="C37" s="5"/>
      <c r="D37" s="5"/>
      <c r="E37" s="5"/>
      <c r="F37" s="5"/>
      <c r="G37" s="5" t="s">
        <v>160</v>
      </c>
      <c r="H37" s="5"/>
      <c r="I37" s="5"/>
      <c r="J37" s="5"/>
      <c r="K37" s="5"/>
    </row>
    <row r="38" spans="1:18" x14ac:dyDescent="0.25">
      <c r="A38" s="11" t="s">
        <v>14</v>
      </c>
      <c r="B38" s="9">
        <v>43386</v>
      </c>
      <c r="C38" s="7"/>
      <c r="D38" s="11" t="s">
        <v>88</v>
      </c>
      <c r="E38" s="21">
        <f>COUNTA(A43:A51)</f>
        <v>3</v>
      </c>
      <c r="F38" s="7"/>
      <c r="G38" s="7"/>
      <c r="H38" s="7"/>
      <c r="I38" s="7"/>
      <c r="J38" s="7"/>
      <c r="K38" s="7"/>
    </row>
    <row r="39" spans="1:18" x14ac:dyDescent="0.25">
      <c r="A39" s="11" t="s">
        <v>10</v>
      </c>
      <c r="B39" s="50">
        <v>13.1</v>
      </c>
      <c r="C39" s="7"/>
      <c r="D39" s="11" t="s">
        <v>89</v>
      </c>
      <c r="E39" s="21">
        <f>E38-COUNTIF(F43:F51, "DNC")</f>
        <v>3</v>
      </c>
      <c r="F39" s="7"/>
      <c r="G39" s="7"/>
      <c r="H39" s="7"/>
      <c r="I39" s="7"/>
      <c r="J39" s="7"/>
      <c r="K39" s="7"/>
    </row>
    <row r="40" spans="1:18" x14ac:dyDescent="0.25">
      <c r="A40" s="11" t="s">
        <v>11</v>
      </c>
      <c r="B40" s="10">
        <v>0.50347222222222221</v>
      </c>
      <c r="C40" s="7"/>
      <c r="D40" s="7"/>
      <c r="E40" s="7"/>
      <c r="F40" s="7"/>
      <c r="G40" s="7"/>
      <c r="H40" s="7"/>
      <c r="I40" s="7"/>
      <c r="J40" s="7"/>
      <c r="K40" s="7"/>
    </row>
    <row r="41" spans="1:18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  <c r="N41" s="3" t="s">
        <v>162</v>
      </c>
    </row>
    <row r="42" spans="1:18" x14ac:dyDescent="0.25">
      <c r="A42" s="19" t="s">
        <v>0</v>
      </c>
      <c r="B42" s="18" t="s">
        <v>5</v>
      </c>
      <c r="C42" s="18" t="s">
        <v>3</v>
      </c>
      <c r="D42" s="18" t="s">
        <v>2</v>
      </c>
      <c r="E42" s="18" t="s">
        <v>12</v>
      </c>
      <c r="F42" s="18" t="s">
        <v>26</v>
      </c>
      <c r="G42" s="18" t="s">
        <v>28</v>
      </c>
      <c r="H42" s="18" t="s">
        <v>13</v>
      </c>
      <c r="I42" s="18" t="s">
        <v>30</v>
      </c>
      <c r="J42" s="18" t="s">
        <v>15</v>
      </c>
      <c r="K42" s="12" t="s">
        <v>16</v>
      </c>
    </row>
    <row r="43" spans="1:18" ht="15.75" x14ac:dyDescent="0.25">
      <c r="A43" s="13" t="s">
        <v>68</v>
      </c>
      <c r="B43" s="14" t="str">
        <f>VLOOKUP(A43, Boats!A$1:F$144, 2, FALSE)</f>
        <v>Dennis Pare</v>
      </c>
      <c r="C43" s="14">
        <f>VLOOKUP(A43, Boats!A$1:F$144, 3, FALSE)</f>
        <v>1473</v>
      </c>
      <c r="D43" s="14">
        <f>VLOOKUP(A43, Boats!A$1:F$144, 6, FALSE)</f>
        <v>207</v>
      </c>
      <c r="E43" s="15">
        <v>0.62289351851851849</v>
      </c>
      <c r="F43" s="15"/>
      <c r="G43" s="16">
        <f t="shared" ref="G43:G51" si="8">IF(ISBLANK(E43), "", (E43-B$40) *24*60*60)</f>
        <v>10317.999999999998</v>
      </c>
      <c r="H43" s="14">
        <f t="shared" ref="H43:H51" si="9">IF(ISBLANK(E43), "", ROUND(B$39*D43, 0))</f>
        <v>2712</v>
      </c>
      <c r="I43" s="16">
        <f t="shared" ref="I43:I51" si="10">IF(ISBLANK(E43),"",G43-H43)</f>
        <v>7605.9999999999982</v>
      </c>
      <c r="J43" s="14">
        <f t="shared" ref="J43:J51" si="11">IF(F43="DNF", $E$39+1, IF(F43="DNS", $E$39+1, IF(F43="DSQ", $E$39+1, IF(F43="DNC", $E$38+1, RANK(I43, I$43:I$51, 1)))))</f>
        <v>3</v>
      </c>
      <c r="K43" s="17"/>
    </row>
    <row r="44" spans="1:18" ht="15.75" x14ac:dyDescent="0.25">
      <c r="A44" s="13" t="s">
        <v>74</v>
      </c>
      <c r="B44" s="14" t="str">
        <f>VLOOKUP(A44, Boats!A$1:F$144, 2, FALSE)</f>
        <v>Chris Wysynski</v>
      </c>
      <c r="C44" s="14">
        <f>VLOOKUP(A44, Boats!A$1:F$144, 3, FALSE)</f>
        <v>68</v>
      </c>
      <c r="D44" s="14">
        <f>VLOOKUP(A44, Boats!A$1:F$144, 6, FALSE)</f>
        <v>213</v>
      </c>
      <c r="E44" s="15">
        <v>0.6166666666666667</v>
      </c>
      <c r="F44" s="15"/>
      <c r="G44" s="16">
        <f t="shared" si="8"/>
        <v>9780.0000000000036</v>
      </c>
      <c r="H44" s="14">
        <f t="shared" si="9"/>
        <v>2790</v>
      </c>
      <c r="I44" s="16">
        <f t="shared" si="10"/>
        <v>6990.0000000000036</v>
      </c>
      <c r="J44" s="14">
        <f t="shared" si="11"/>
        <v>2</v>
      </c>
      <c r="K44" s="17"/>
    </row>
    <row r="45" spans="1:18" ht="15.75" x14ac:dyDescent="0.25">
      <c r="A45" s="13" t="s">
        <v>128</v>
      </c>
      <c r="B45" s="14" t="str">
        <f>VLOOKUP(A45, Boats!A$1:F$144, 2, FALSE)</f>
        <v>Todd Duffett</v>
      </c>
      <c r="C45" s="14">
        <f>VLOOKUP(A45, Boats!A$1:F$144, 3, FALSE)</f>
        <v>25017</v>
      </c>
      <c r="D45" s="14">
        <v>203</v>
      </c>
      <c r="E45" s="15">
        <v>0.61481481481481481</v>
      </c>
      <c r="F45" s="15"/>
      <c r="G45" s="16">
        <f t="shared" si="8"/>
        <v>9620</v>
      </c>
      <c r="H45" s="14">
        <f t="shared" si="9"/>
        <v>2659</v>
      </c>
      <c r="I45" s="16">
        <f t="shared" si="10"/>
        <v>6961</v>
      </c>
      <c r="J45" s="14">
        <f t="shared" si="11"/>
        <v>1</v>
      </c>
      <c r="K45" s="20"/>
    </row>
    <row r="46" spans="1:18" ht="15.75" x14ac:dyDescent="0.25">
      <c r="A46" s="13"/>
      <c r="B46" s="14" t="e">
        <f>VLOOKUP(A46, Boats!A$1:F$144, 2, FALSE)</f>
        <v>#N/A</v>
      </c>
      <c r="C46" s="14" t="e">
        <f>VLOOKUP(A46, Boats!A$1:F$144, 3, FALSE)</f>
        <v>#N/A</v>
      </c>
      <c r="D46" s="14" t="e">
        <f>VLOOKUP(A46, Boats!A$1:F$144, 6, FALSE)</f>
        <v>#N/A</v>
      </c>
      <c r="E46" s="15"/>
      <c r="F46" s="15"/>
      <c r="G46" s="16" t="str">
        <f t="shared" si="8"/>
        <v/>
      </c>
      <c r="H46" s="14" t="str">
        <f t="shared" si="9"/>
        <v/>
      </c>
      <c r="I46" s="16" t="str">
        <f t="shared" si="10"/>
        <v/>
      </c>
      <c r="J46" s="14" t="e">
        <f t="shared" si="11"/>
        <v>#VALUE!</v>
      </c>
      <c r="K46" s="20"/>
    </row>
    <row r="47" spans="1:18" ht="15.75" x14ac:dyDescent="0.25">
      <c r="A47" s="13"/>
      <c r="B47" s="14" t="e">
        <f>VLOOKUP(A47, Boats!A$1:F$144, 2, FALSE)</f>
        <v>#N/A</v>
      </c>
      <c r="C47" s="14" t="e">
        <f>VLOOKUP(A47, Boats!A$1:F$144, 3, FALSE)</f>
        <v>#N/A</v>
      </c>
      <c r="D47" s="14" t="e">
        <f>VLOOKUP(A47, Boats!A$1:F$144, 6, FALSE)</f>
        <v>#N/A</v>
      </c>
      <c r="E47" s="15"/>
      <c r="F47" s="15"/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 t="e">
        <f t="shared" si="11"/>
        <v>#VALUE!</v>
      </c>
      <c r="K47" s="20"/>
    </row>
    <row r="48" spans="1:18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6,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 t="e">
        <f t="shared" si="11"/>
        <v>#VALUE!</v>
      </c>
      <c r="K48" s="20"/>
      <c r="R48" s="3" t="s">
        <v>160</v>
      </c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</sheetData>
  <sheetProtection insertRows="0" deleteRows="0"/>
  <conditionalFormatting sqref="A10:J21 A28:J35 A43:J51">
    <cfRule type="expression" dxfId="135" priority="1">
      <formula>NOT(ISBLANK($F10))</formula>
    </cfRule>
    <cfRule type="expression" dxfId="134" priority="2">
      <formula>$J10=3</formula>
    </cfRule>
    <cfRule type="expression" dxfId="133" priority="3">
      <formula>$J10=2</formula>
    </cfRule>
    <cfRule type="expression" dxfId="132" priority="4">
      <formula>$J10=1</formula>
    </cfRule>
  </conditionalFormatting>
  <dataValidations count="1">
    <dataValidation type="list" allowBlank="1" showInputMessage="1" showErrorMessage="1" sqref="A10:A21 A28:A35 A43:A51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F10:F21 F28:F35 F43:F51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8"/>
  <sheetViews>
    <sheetView tabSelected="1" topLeftCell="A3" zoomScaleNormal="100" workbookViewId="0">
      <selection activeCell="F10" sqref="F10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COUNTA(A10:A18)+COUNTA(Table43410192531376467708291100118130133145[Boat Name])+COUNTA(Table434711202632386568718392101119131134146[Boat Name])</f>
        <v>16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>
        <v>43169</v>
      </c>
      <c r="C5" s="7"/>
      <c r="D5" s="11" t="s">
        <v>88</v>
      </c>
      <c r="E5" s="23">
        <f>COUNTA(A10:A18)</f>
        <v>5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13.1</v>
      </c>
      <c r="C6" s="7"/>
      <c r="D6" s="11" t="s">
        <v>89</v>
      </c>
      <c r="E6" s="23">
        <f>E5-COUNTIF(F10:F18, "DNC")</f>
        <v>5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1200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48</v>
      </c>
      <c r="B10" s="26" t="str">
        <f>VLOOKUP(A10, Boats!A$1:F$144, 2, FALSE)</f>
        <v>Jen Pullen</v>
      </c>
      <c r="C10" s="26">
        <f>VLOOKUP(A10, Boats!A$1:F$144, 3, FALSE)</f>
        <v>64036</v>
      </c>
      <c r="D10" s="26">
        <f>VLOOKUP(A10, Boats!A$1:F$144, 5, FALSE)</f>
        <v>158</v>
      </c>
      <c r="E10" s="15">
        <v>0.60504629629629625</v>
      </c>
      <c r="F10" s="27"/>
      <c r="G10" s="28">
        <f t="shared" ref="G10:G18" si="0">IF(ISBLANK(E10), "", (E10-B$7) *24*60*60)</f>
        <v>-103627724</v>
      </c>
      <c r="H10" s="26">
        <f t="shared" ref="H10:H18" si="1">IF(ISBLANK(E10), "", ROUND(B$6*D10, 0))</f>
        <v>2070</v>
      </c>
      <c r="I10" s="28">
        <f t="shared" ref="I10:I18" si="2">IF(ISBLANK(E10),"",G10-H10)</f>
        <v>-103629794</v>
      </c>
      <c r="J10" s="29">
        <f>IF(F10="DNF", $E$6+1, IF(F10="DNS", $E$6+1, IF(F10="DSQ", $E$6+1, IF(F10="DNC", $E$5+1, RANK(I10, I$10:I$18, 1)))))</f>
        <v>1</v>
      </c>
      <c r="K10" s="18"/>
    </row>
    <row r="11" spans="1:11" s="8" customFormat="1" ht="15.75" x14ac:dyDescent="0.25">
      <c r="A11" s="13" t="s">
        <v>133</v>
      </c>
      <c r="B11" s="26" t="str">
        <f>VLOOKUP(A11, Boats!A$1:F$144, 2, FALSE)</f>
        <v>Jason Allson</v>
      </c>
      <c r="C11" s="26">
        <f>VLOOKUP(A11, Boats!A$1:F$144, 3, FALSE)</f>
        <v>370</v>
      </c>
      <c r="D11" s="26">
        <f>VLOOKUP(A11, Boats!A$1:F$144, 5, FALSE)</f>
        <v>163</v>
      </c>
      <c r="E11" s="15">
        <v>0.60769675925925926</v>
      </c>
      <c r="F11" s="27"/>
      <c r="G11" s="28">
        <f t="shared" si="0"/>
        <v>-103627495</v>
      </c>
      <c r="H11" s="26">
        <f t="shared" si="1"/>
        <v>2135</v>
      </c>
      <c r="I11" s="28">
        <f t="shared" si="2"/>
        <v>-103629630</v>
      </c>
      <c r="J11" s="29">
        <f>IF(F11="DNF", $E$6+1, IF(F11="DNS", $E$6+1, IF(F11="DSQ", $E$6+1, IF(F11="DNC", $E$5+1, RANK(I11, I$10:I$18, 1)))))</f>
        <v>2</v>
      </c>
      <c r="K11" s="18"/>
    </row>
    <row r="12" spans="1:11" s="8" customFormat="1" ht="15.75" x14ac:dyDescent="0.25">
      <c r="A12" s="13" t="s">
        <v>124</v>
      </c>
      <c r="B12" s="26" t="str">
        <f>VLOOKUP(A12, Boats!A$1:F$144, 2, FALSE)</f>
        <v>Walter Argent</v>
      </c>
      <c r="C12" s="26">
        <f>VLOOKUP(A12, Boats!A$1:F$144, 3, FALSE)</f>
        <v>15901</v>
      </c>
      <c r="D12" s="26">
        <f>VLOOKUP(A12, Boats!A$1:F$144, 5, FALSE)</f>
        <v>229</v>
      </c>
      <c r="E12" s="15">
        <v>0.6277314814814815</v>
      </c>
      <c r="F12" s="27"/>
      <c r="G12" s="28">
        <f t="shared" si="0"/>
        <v>-103625764</v>
      </c>
      <c r="H12" s="26">
        <f t="shared" si="1"/>
        <v>3000</v>
      </c>
      <c r="I12" s="28">
        <f t="shared" si="2"/>
        <v>-103628764</v>
      </c>
      <c r="J12" s="29">
        <f>IF(F12="DNF", $E$6+1, IF(F12="DNS", $E$6+1, IF(F12="DSQ", $E$6+1, IF(F12="DNC", $E$5+1, RANK(I12, I$10:I$18, 1)))))</f>
        <v>3</v>
      </c>
      <c r="K12" s="18"/>
    </row>
    <row r="13" spans="1:11" s="8" customFormat="1" ht="15.75" x14ac:dyDescent="0.25">
      <c r="A13" s="13" t="s">
        <v>62</v>
      </c>
      <c r="B13" s="14" t="s">
        <v>63</v>
      </c>
      <c r="C13" s="26">
        <v>526</v>
      </c>
      <c r="D13" s="26">
        <v>205</v>
      </c>
      <c r="E13" s="15">
        <v>0.62914351851851846</v>
      </c>
      <c r="F13" s="27"/>
      <c r="G13" s="28">
        <f t="shared" si="0"/>
        <v>-103625642</v>
      </c>
      <c r="H13" s="26">
        <f t="shared" si="1"/>
        <v>2686</v>
      </c>
      <c r="I13" s="28">
        <f t="shared" si="2"/>
        <v>-103628328</v>
      </c>
      <c r="J13" s="33">
        <f>IF(F13="DNF", $E$6+1, IF(F13="DNS", $E$6+1, IF(F13="DSQ", $E$6+1, IF(F13="DNC", $E$5+1, RANK(I13, I$10:I$18, 1)))))</f>
        <v>5</v>
      </c>
      <c r="K13" s="18"/>
    </row>
    <row r="14" spans="1:11" ht="15.75" x14ac:dyDescent="0.25">
      <c r="A14" s="13" t="s">
        <v>135</v>
      </c>
      <c r="B14" s="14" t="s">
        <v>193</v>
      </c>
      <c r="C14" s="26">
        <v>485</v>
      </c>
      <c r="D14" s="26">
        <v>156</v>
      </c>
      <c r="E14" s="27">
        <v>0.6184722222222222</v>
      </c>
      <c r="F14" s="49"/>
      <c r="G14" s="28">
        <f t="shared" si="0"/>
        <v>-103626564.00000001</v>
      </c>
      <c r="H14" s="26">
        <f t="shared" si="1"/>
        <v>2044</v>
      </c>
      <c r="I14" s="28">
        <f t="shared" si="2"/>
        <v>-103628608.00000001</v>
      </c>
      <c r="J14" s="33">
        <f>IF(F13="DNF", $E$6+1, IF(F13="DNS", $E$6+1, IF(F13="DSQ", $E$6+1, IF(F13="DNC", $E$5+1, RANK(I14, I$10:I$18, 1)))))</f>
        <v>4</v>
      </c>
      <c r="K14" s="20"/>
    </row>
    <row r="15" spans="1:11" ht="15.75" x14ac:dyDescent="0.25">
      <c r="A15" s="13"/>
      <c r="B15" s="26"/>
      <c r="C15" s="26"/>
      <c r="D15" s="26"/>
      <c r="E15" s="15"/>
      <c r="F15" s="15"/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29" t="e">
        <f>IF(#REF!="DNF", $E$6+1, IF(#REF!="DNS", $E$6+1, IF(#REF!="DSQ", $E$6+1, IF(#REF!="DNC", $E$5+1, RANK(I15, I$10:I$18, 1)))))</f>
        <v>#REF!</v>
      </c>
      <c r="K15" s="20"/>
    </row>
    <row r="16" spans="1:11" ht="15.75" x14ac:dyDescent="0.25">
      <c r="A16" s="13"/>
      <c r="B16" s="14"/>
      <c r="C16" s="14"/>
      <c r="D16" s="14"/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>IF(F16="DNF", $E$6+1, IF(F16="DNS", $E$6+1, IF(F16="DSQ", $E$6+1, IF(F16="DNC", $E$5+1, RANK(I16, I$10:I$18, 1)))))</f>
        <v>#VALUE!</v>
      </c>
      <c r="K16" s="20"/>
    </row>
    <row r="17" spans="1:11" ht="15.75" x14ac:dyDescent="0.25">
      <c r="A17" s="38"/>
      <c r="B17" s="14"/>
      <c r="C17" s="14"/>
      <c r="D17" s="14"/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>IF(F17="DNF", $E$6+1, IF(F17="DNS", $E$6+1, IF(F17="DSQ", $E$6+1, IF(F17="DNC", $E$5+1, RANK(I17, I$10:I$18, 1)))))</f>
        <v>#VALUE!</v>
      </c>
      <c r="K17" s="20"/>
    </row>
    <row r="18" spans="1:11" ht="15.75" x14ac:dyDescent="0.25">
      <c r="A18" s="13"/>
      <c r="B18" s="14"/>
      <c r="C18" s="14"/>
      <c r="D18" s="14"/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>IF(F18="DNF", $E$6+1, IF(F18="DNS", $E$6+1, IF(F18="DSQ", $E$6+1, IF(F18="DNC", $E$5+1, RANK(I18, I$10:I$18, 1)))))</f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9" t="s">
        <v>187</v>
      </c>
      <c r="C21" s="7"/>
      <c r="D21" s="11" t="s">
        <v>88</v>
      </c>
      <c r="E21" s="21">
        <f>COUNTA(A26:A32)</f>
        <v>4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>
        <v>4.29</v>
      </c>
      <c r="C22" s="7"/>
      <c r="D22" s="11" t="s">
        <v>89</v>
      </c>
      <c r="E22" s="21">
        <f>E21-COUNTIF(F26:F32, "DNC")</f>
        <v>2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>
        <v>0.82291666666666663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 t="s">
        <v>143</v>
      </c>
      <c r="B26" s="26" t="str">
        <f>VLOOKUP(A26, Boats!A$1:F$144, 2, FALSE)</f>
        <v>Andrea Hill</v>
      </c>
      <c r="C26" s="26">
        <f>VLOOKUP(A26, Boats!A$1:F$144, 3, FALSE)</f>
        <v>533</v>
      </c>
      <c r="D26" s="26">
        <f>VLOOKUP(A26, Boats!A$1:F$144, 5, FALSE)</f>
        <v>173</v>
      </c>
      <c r="E26" s="15">
        <v>0.81423611111111116</v>
      </c>
      <c r="F26" s="27"/>
      <c r="G26" s="28">
        <f t="shared" ref="G26:G32" si="3">IF(ISBLANK(E26), "", (E26-B$23) *24*60*60)</f>
        <v>-749.9999999999925</v>
      </c>
      <c r="H26" s="29">
        <f t="shared" ref="H26:H32" si="4">IF(ISBLANK(E26), "", ROUND(B$22*D26, 0))</f>
        <v>742</v>
      </c>
      <c r="I26" s="28">
        <f t="shared" ref="I26:I32" si="5">IF(ISBLANK(E26),"",G26-H26)</f>
        <v>-1491.9999999999925</v>
      </c>
      <c r="J26" s="29">
        <f t="shared" ref="J26:J32" si="6">IF(F26="DNF", $E$22+1, IF(F26="DNS", $E$22+1, IF(F26="DSQ", $E$22+1, IF(F26="DNC", $E$21+1, RANK(I26, I$26:I$32, 1)))))</f>
        <v>1</v>
      </c>
      <c r="K26" s="20"/>
    </row>
    <row r="27" spans="1:11" ht="15.75" x14ac:dyDescent="0.25">
      <c r="A27" s="13" t="s">
        <v>133</v>
      </c>
      <c r="B27" s="26" t="str">
        <f>VLOOKUP(A27, Boats!A$1:F$144, 2, FALSE)</f>
        <v>Jason Allson</v>
      </c>
      <c r="C27" s="26">
        <f>VLOOKUP(A27, Boats!A$1:F$144, 3, FALSE)</f>
        <v>370</v>
      </c>
      <c r="D27" s="26">
        <f>VLOOKUP(A27, Boats!A$1:F$144, 5, FALSE)</f>
        <v>163</v>
      </c>
      <c r="E27" s="15">
        <v>0.81586805555555564</v>
      </c>
      <c r="F27" s="27"/>
      <c r="G27" s="28">
        <f t="shared" si="3"/>
        <v>-608.99999999998965</v>
      </c>
      <c r="H27" s="29">
        <f t="shared" si="4"/>
        <v>699</v>
      </c>
      <c r="I27" s="28">
        <f t="shared" si="5"/>
        <v>-1307.9999999999895</v>
      </c>
      <c r="J27" s="29">
        <f t="shared" si="6"/>
        <v>2</v>
      </c>
      <c r="K27" s="20"/>
    </row>
    <row r="28" spans="1:11" ht="15.75" x14ac:dyDescent="0.25">
      <c r="A28" s="13" t="s">
        <v>64</v>
      </c>
      <c r="B28" s="26" t="str">
        <f>VLOOKUP(A28, Boats!A$1:F$144, 2, FALSE)</f>
        <v>John Amyot</v>
      </c>
      <c r="C28" s="26">
        <f>VLOOKUP(A28, Boats!A$1:F$144, 3, FALSE)</f>
        <v>50</v>
      </c>
      <c r="D28" s="26">
        <f>VLOOKUP(A28, Boats!A$1:F$144, 5, FALSE)</f>
        <v>205</v>
      </c>
      <c r="E28" s="15"/>
      <c r="F28" s="15" t="s">
        <v>90</v>
      </c>
      <c r="G28" s="28" t="str">
        <f t="shared" si="3"/>
        <v/>
      </c>
      <c r="H28" s="29" t="str">
        <f t="shared" si="4"/>
        <v/>
      </c>
      <c r="I28" s="28" t="str">
        <f t="shared" si="5"/>
        <v/>
      </c>
      <c r="J28" s="29">
        <f t="shared" si="6"/>
        <v>5</v>
      </c>
      <c r="K28" s="20"/>
    </row>
    <row r="29" spans="1:11" ht="15.75" x14ac:dyDescent="0.25">
      <c r="A29" s="13" t="s">
        <v>91</v>
      </c>
      <c r="B29" s="26" t="str">
        <f>VLOOKUP(A29, Boats!A$1:F$144, 2, FALSE)</f>
        <v>Lothar Bauer</v>
      </c>
      <c r="C29" s="26">
        <f>VLOOKUP(A29, Boats!A$1:F$144, 3, FALSE)</f>
        <v>543</v>
      </c>
      <c r="D29" s="26">
        <f>VLOOKUP(A29, Boats!A$1:F$144, 5, FALSE)</f>
        <v>211</v>
      </c>
      <c r="E29" s="27"/>
      <c r="F29" s="15" t="s">
        <v>90</v>
      </c>
      <c r="G29" s="28" t="str">
        <f t="shared" si="3"/>
        <v/>
      </c>
      <c r="H29" s="29" t="str">
        <f t="shared" si="4"/>
        <v/>
      </c>
      <c r="I29" s="28" t="str">
        <f t="shared" si="5"/>
        <v/>
      </c>
      <c r="J29" s="29">
        <f t="shared" si="6"/>
        <v>5</v>
      </c>
      <c r="K29" s="20"/>
    </row>
    <row r="30" spans="1:11" ht="15.75" x14ac:dyDescent="0.25">
      <c r="A30" s="13"/>
      <c r="B30" s="14" t="e">
        <f>VLOOKUP(A30, Boats!A$1:F$144, 2, FALSE)</f>
        <v>#N/A</v>
      </c>
      <c r="C30" s="14" t="e">
        <f>VLOOKUP(A30, Boats!A$1:F$144, 3, FALSE)</f>
        <v>#N/A</v>
      </c>
      <c r="D30" s="14" t="e">
        <f>VLOOKUP(A30, Boats!A$1:F$144, 5, FALSE)</f>
        <v>#N/A</v>
      </c>
      <c r="E30" s="15"/>
      <c r="F30" s="15"/>
      <c r="G30" s="16" t="str">
        <f t="shared" si="3"/>
        <v/>
      </c>
      <c r="H30" s="14" t="str">
        <f t="shared" si="4"/>
        <v/>
      </c>
      <c r="I30" s="16" t="str">
        <f t="shared" si="5"/>
        <v/>
      </c>
      <c r="J30" s="14" t="e">
        <f t="shared" si="6"/>
        <v>#VALUE!</v>
      </c>
      <c r="K30" s="20"/>
    </row>
    <row r="31" spans="1:11" ht="15.75" x14ac:dyDescent="0.25">
      <c r="A31" s="25"/>
      <c r="B31" s="26" t="e">
        <f>VLOOKUP(A31, Boats!A$1:F$144, 2, FALSE)</f>
        <v>#N/A</v>
      </c>
      <c r="C31" s="26" t="e">
        <f>VLOOKUP(A31, Boats!A$1:F$144, 3, FALSE)</f>
        <v>#N/A</v>
      </c>
      <c r="D31" s="26" t="e">
        <f>VLOOKUP(A31, Boats!A$1:F$144, 5, FALSE)</f>
        <v>#N/A</v>
      </c>
      <c r="E31" s="27"/>
      <c r="F31" s="27"/>
      <c r="G31" s="28" t="str">
        <f t="shared" si="3"/>
        <v/>
      </c>
      <c r="H31" s="29" t="str">
        <f t="shared" si="4"/>
        <v/>
      </c>
      <c r="I31" s="28" t="str">
        <f t="shared" si="5"/>
        <v/>
      </c>
      <c r="J31" s="29" t="e">
        <f t="shared" si="6"/>
        <v>#VALUE!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3"/>
        <v/>
      </c>
      <c r="H32" s="14" t="str">
        <f t="shared" si="4"/>
        <v/>
      </c>
      <c r="I32" s="16" t="str">
        <f t="shared" si="5"/>
        <v/>
      </c>
      <c r="J32" s="14" t="e">
        <f t="shared" si="6"/>
        <v>#VALUE!</v>
      </c>
      <c r="K32" s="20"/>
    </row>
    <row r="34" spans="1:11" ht="18.75" x14ac:dyDescent="0.3">
      <c r="A34" s="4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11"/>
      <c r="B35" s="9" t="s">
        <v>187</v>
      </c>
      <c r="C35" s="7"/>
      <c r="D35" s="11" t="s">
        <v>88</v>
      </c>
      <c r="E35" s="21">
        <f>COUNTA(A40:A48)</f>
        <v>7</v>
      </c>
      <c r="F35" s="7"/>
      <c r="G35" s="7"/>
      <c r="H35" s="7"/>
      <c r="I35" s="7"/>
      <c r="J35" s="7"/>
      <c r="K35" s="7"/>
    </row>
    <row r="36" spans="1:11" x14ac:dyDescent="0.25">
      <c r="A36" s="11" t="s">
        <v>10</v>
      </c>
      <c r="B36" s="50">
        <v>4.29</v>
      </c>
      <c r="C36" s="7"/>
      <c r="D36" s="11" t="s">
        <v>89</v>
      </c>
      <c r="E36" s="21">
        <f>E35-COUNTIF(F40:F48, "DNC")</f>
        <v>2</v>
      </c>
      <c r="F36" s="7"/>
      <c r="G36" s="7"/>
      <c r="H36" s="7"/>
      <c r="I36" s="7"/>
      <c r="J36" s="7"/>
      <c r="K36" s="7"/>
    </row>
    <row r="37" spans="1:11" x14ac:dyDescent="0.25">
      <c r="A37" s="11" t="s">
        <v>11</v>
      </c>
      <c r="B37" s="10">
        <v>0.82638888888888884</v>
      </c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11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s="8" customFormat="1" x14ac:dyDescent="0.25">
      <c r="A39" s="19" t="s">
        <v>0</v>
      </c>
      <c r="B39" s="18" t="s">
        <v>5</v>
      </c>
      <c r="C39" s="18" t="s">
        <v>3</v>
      </c>
      <c r="D39" s="18" t="s">
        <v>7</v>
      </c>
      <c r="E39" s="18" t="s">
        <v>12</v>
      </c>
      <c r="F39" s="18" t="s">
        <v>26</v>
      </c>
      <c r="G39" s="18" t="s">
        <v>28</v>
      </c>
      <c r="H39" s="18" t="s">
        <v>13</v>
      </c>
      <c r="I39" s="18" t="s">
        <v>30</v>
      </c>
      <c r="J39" s="18" t="s">
        <v>15</v>
      </c>
      <c r="K39" s="12" t="s">
        <v>16</v>
      </c>
    </row>
    <row r="40" spans="1:11" ht="15.75" x14ac:dyDescent="0.25">
      <c r="A40" s="13" t="s">
        <v>66</v>
      </c>
      <c r="B40" s="26" t="str">
        <f>VLOOKUP(A40, Boats!A$1:F$144, 2, FALSE)</f>
        <v>Mary Chesnik</v>
      </c>
      <c r="C40" s="26">
        <f>VLOOKUP(A40, Boats!A$1:F$144, 3, FALSE)</f>
        <v>15944</v>
      </c>
      <c r="D40" s="26">
        <f>VLOOKUP(A40, Boats!A$1:F$144, 5, FALSE)</f>
        <v>217</v>
      </c>
      <c r="E40" s="15">
        <v>0.81912037037037033</v>
      </c>
      <c r="F40" s="27"/>
      <c r="G40" s="28">
        <f t="shared" ref="G40:G48" si="7">IF(ISBLANK(E40), "", (E40-B$37) *24*60*60)</f>
        <v>-627.99999999999909</v>
      </c>
      <c r="H40" s="29">
        <f t="shared" ref="H40:H48" si="8">IF(ISBLANK(E40), "", ROUND(B$36*D40, 0))</f>
        <v>931</v>
      </c>
      <c r="I40" s="28">
        <f t="shared" ref="I40:I48" si="9">IF(ISBLANK(E40),"",G40-H40)</f>
        <v>-1558.9999999999991</v>
      </c>
      <c r="J40" s="31">
        <f t="shared" ref="J40:J48" si="10">IF(F40="DNF", $E$36+1, IF(F40="DNS", $E$36+1, IF(F40="DSQ", $E$36+1, IF(F40="DNC", $E$35+1, RANK(I40, I$40:I$48, 1)))))</f>
        <v>1</v>
      </c>
      <c r="K40" s="17"/>
    </row>
    <row r="41" spans="1:11" ht="15.75" x14ac:dyDescent="0.25">
      <c r="A41" s="13" t="s">
        <v>74</v>
      </c>
      <c r="B41" s="14" t="str">
        <f>VLOOKUP(A41, Boats!A$1:F$144, 2, FALSE)</f>
        <v>Chris Wysynski</v>
      </c>
      <c r="C41" s="14">
        <f>VLOOKUP(A41, Boats!A$1:F$144, 3, FALSE)</f>
        <v>68</v>
      </c>
      <c r="D41" s="14">
        <f>VLOOKUP(A41, Boats!A$1:F$144, 5, FALSE)</f>
        <v>229</v>
      </c>
      <c r="E41" s="15">
        <v>0.82320601851851849</v>
      </c>
      <c r="F41" s="15"/>
      <c r="G41" s="16">
        <f t="shared" si="7"/>
        <v>-274.99999999999824</v>
      </c>
      <c r="H41" s="14">
        <f t="shared" si="8"/>
        <v>982</v>
      </c>
      <c r="I41" s="16">
        <f t="shared" si="9"/>
        <v>-1256.9999999999982</v>
      </c>
      <c r="J41" s="24">
        <f t="shared" si="10"/>
        <v>2</v>
      </c>
      <c r="K41" s="17"/>
    </row>
    <row r="42" spans="1:11" ht="15.75" x14ac:dyDescent="0.25">
      <c r="A42" s="13" t="s">
        <v>124</v>
      </c>
      <c r="B42" s="26" t="str">
        <f>VLOOKUP(A42, Boats!A$1:F$144, 2, FALSE)</f>
        <v>Walter Argent</v>
      </c>
      <c r="C42" s="26">
        <f>VLOOKUP(A42, Boats!A$1:F$144, 3, FALSE)</f>
        <v>15901</v>
      </c>
      <c r="D42" s="26">
        <f>VLOOKUP(A42, Boats!A$1:F$144, 5, FALSE)</f>
        <v>229</v>
      </c>
      <c r="E42" s="15"/>
      <c r="F42" s="27" t="s">
        <v>90</v>
      </c>
      <c r="G42" s="28" t="str">
        <f t="shared" si="7"/>
        <v/>
      </c>
      <c r="H42" s="29" t="str">
        <f t="shared" si="8"/>
        <v/>
      </c>
      <c r="I42" s="28" t="str">
        <f t="shared" si="9"/>
        <v/>
      </c>
      <c r="J42" s="31">
        <f t="shared" si="10"/>
        <v>8</v>
      </c>
      <c r="K42" s="20"/>
    </row>
    <row r="43" spans="1:11" ht="15.75" x14ac:dyDescent="0.25">
      <c r="A43" s="13" t="s">
        <v>95</v>
      </c>
      <c r="B43" s="14" t="str">
        <f>VLOOKUP(A43, Boats!A$1:F$144, 2, FALSE)</f>
        <v>Zane Handysides</v>
      </c>
      <c r="C43" s="14">
        <f>VLOOKUP(A43, Boats!A$1:F$144, 3, FALSE)</f>
        <v>5988</v>
      </c>
      <c r="D43" s="14">
        <f>VLOOKUP(A43, Boats!A$1:F$144, 5, FALSE)</f>
        <v>229</v>
      </c>
      <c r="E43" s="15"/>
      <c r="F43" s="15" t="s">
        <v>90</v>
      </c>
      <c r="G43" s="16" t="str">
        <f t="shared" si="7"/>
        <v/>
      </c>
      <c r="H43" s="14" t="str">
        <f t="shared" si="8"/>
        <v/>
      </c>
      <c r="I43" s="16" t="str">
        <f t="shared" si="9"/>
        <v/>
      </c>
      <c r="J43" s="24">
        <f t="shared" si="10"/>
        <v>8</v>
      </c>
      <c r="K43" s="20"/>
    </row>
    <row r="44" spans="1:11" ht="15.75" x14ac:dyDescent="0.25">
      <c r="A44" s="13" t="s">
        <v>173</v>
      </c>
      <c r="B44" s="14" t="str">
        <f>VLOOKUP(A44, Boats!A$1:F$144, 2, FALSE)</f>
        <v>Brenda Morgan</v>
      </c>
      <c r="C44" s="14">
        <f>VLOOKUP(A44, Boats!A$1:F$144, 3, FALSE)</f>
        <v>956</v>
      </c>
      <c r="D44" s="14">
        <f>VLOOKUP(A44, Boats!A$1:F$144, 5, FALSE)</f>
        <v>233</v>
      </c>
      <c r="E44" s="15"/>
      <c r="F44" s="15" t="s">
        <v>90</v>
      </c>
      <c r="G44" s="16" t="str">
        <f t="shared" si="7"/>
        <v/>
      </c>
      <c r="H44" s="14" t="str">
        <f t="shared" si="8"/>
        <v/>
      </c>
      <c r="I44" s="16" t="str">
        <f t="shared" si="9"/>
        <v/>
      </c>
      <c r="J44" s="32">
        <f t="shared" si="10"/>
        <v>8</v>
      </c>
      <c r="K44" s="20"/>
    </row>
    <row r="45" spans="1:11" ht="15.75" x14ac:dyDescent="0.25">
      <c r="A45" s="38" t="s">
        <v>80</v>
      </c>
      <c r="B45" s="34" t="str">
        <f>VLOOKUP(A45, Boats!A$1:F$144, 2, FALSE)</f>
        <v>Bernard Wolter</v>
      </c>
      <c r="C45" s="34">
        <f>VLOOKUP(A45, Boats!A$1:F$144, 3, FALSE)</f>
        <v>99</v>
      </c>
      <c r="D45" s="34">
        <f>VLOOKUP(A45, Boats!A$1:F$144, 5, FALSE)</f>
        <v>237</v>
      </c>
      <c r="E45" s="36"/>
      <c r="F45" s="36" t="s">
        <v>90</v>
      </c>
      <c r="G45" s="37" t="str">
        <f t="shared" si="7"/>
        <v/>
      </c>
      <c r="H45" s="35" t="str">
        <f t="shared" si="8"/>
        <v/>
      </c>
      <c r="I45" s="37" t="str">
        <f t="shared" si="9"/>
        <v/>
      </c>
      <c r="J45" s="39">
        <f t="shared" si="10"/>
        <v>8</v>
      </c>
      <c r="K45" s="20"/>
    </row>
    <row r="46" spans="1:11" ht="15.75" x14ac:dyDescent="0.25">
      <c r="A46" s="13" t="s">
        <v>117</v>
      </c>
      <c r="B46" s="14" t="str">
        <f>VLOOKUP(A46, Boats!A$1:F$144, 2, FALSE)</f>
        <v>MJ Hutchinson</v>
      </c>
      <c r="C46" s="14">
        <f>VLOOKUP(A46, Boats!A$1:F$144, 3, FALSE)</f>
        <v>178</v>
      </c>
      <c r="D46" s="14">
        <f>VLOOKUP(A46, Boats!A$1:F$144, 5, FALSE)</f>
        <v>246</v>
      </c>
      <c r="E46" s="15"/>
      <c r="F46" s="15" t="s">
        <v>90</v>
      </c>
      <c r="G46" s="16" t="str">
        <f t="shared" si="7"/>
        <v/>
      </c>
      <c r="H46" s="14" t="str">
        <f t="shared" si="8"/>
        <v/>
      </c>
      <c r="I46" s="16" t="str">
        <f t="shared" si="9"/>
        <v/>
      </c>
      <c r="J46" s="24">
        <f t="shared" si="10"/>
        <v>8</v>
      </c>
      <c r="K46" s="20"/>
    </row>
    <row r="47" spans="1:11" ht="15.75" x14ac:dyDescent="0.25">
      <c r="A47" s="13"/>
      <c r="B47" s="14" t="e">
        <f>VLOOKUP(A47, Boats!A$1:F$144, 2, FALSE)</f>
        <v>#N/A</v>
      </c>
      <c r="C47" s="14" t="e">
        <f>VLOOKUP(A47, Boats!A$1:F$144, 3, FALSE)</f>
        <v>#N/A</v>
      </c>
      <c r="D47" s="14" t="e">
        <f>VLOOKUP(A47, Boats!A$1:F$144, 5, FALSE)</f>
        <v>#N/A</v>
      </c>
      <c r="E47" s="15"/>
      <c r="F47" s="15"/>
      <c r="G47" s="16" t="str">
        <f t="shared" si="7"/>
        <v/>
      </c>
      <c r="H47" s="14" t="str">
        <f t="shared" si="8"/>
        <v/>
      </c>
      <c r="I47" s="16" t="str">
        <f t="shared" si="9"/>
        <v/>
      </c>
      <c r="J47" s="24" t="e">
        <f t="shared" si="10"/>
        <v>#VALUE!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 t="shared" si="7"/>
        <v/>
      </c>
      <c r="H48" s="14" t="str">
        <f t="shared" si="8"/>
        <v/>
      </c>
      <c r="I48" s="16" t="str">
        <f t="shared" si="9"/>
        <v/>
      </c>
      <c r="J48" s="24" t="e">
        <f t="shared" si="10"/>
        <v>#VALUE!</v>
      </c>
      <c r="K48" s="20"/>
    </row>
  </sheetData>
  <sheetProtection insertRows="0" deleteRows="0"/>
  <conditionalFormatting sqref="F10:J13 A29:J32 A26:D28 F26:J28 A40:D44 F40:J44 A16:J18 A10:D13 A45:J48">
    <cfRule type="expression" dxfId="95" priority="45">
      <formula>NOT(ISBLANK($F10))</formula>
    </cfRule>
    <cfRule type="expression" dxfId="94" priority="46">
      <formula>$J10=3</formula>
    </cfRule>
    <cfRule type="expression" dxfId="93" priority="47">
      <formula>$J10=2</formula>
    </cfRule>
    <cfRule type="expression" dxfId="92" priority="48">
      <formula>$J10=1</formula>
    </cfRule>
  </conditionalFormatting>
  <conditionalFormatting sqref="E11">
    <cfRule type="expression" dxfId="91" priority="41">
      <formula>NOT(ISBLANK($F11))</formula>
    </cfRule>
    <cfRule type="expression" dxfId="90" priority="42">
      <formula>$J11=3</formula>
    </cfRule>
    <cfRule type="expression" dxfId="89" priority="43">
      <formula>$J11=2</formula>
    </cfRule>
    <cfRule type="expression" dxfId="88" priority="44">
      <formula>$J11=1</formula>
    </cfRule>
  </conditionalFormatting>
  <conditionalFormatting sqref="E10">
    <cfRule type="expression" dxfId="87" priority="37">
      <formula>NOT(ISBLANK($F10))</formula>
    </cfRule>
    <cfRule type="expression" dxfId="86" priority="38">
      <formula>$J10=3</formula>
    </cfRule>
    <cfRule type="expression" dxfId="85" priority="39">
      <formula>$J10=2</formula>
    </cfRule>
    <cfRule type="expression" dxfId="84" priority="40">
      <formula>$J10=1</formula>
    </cfRule>
  </conditionalFormatting>
  <conditionalFormatting sqref="E12">
    <cfRule type="expression" dxfId="83" priority="33">
      <formula>NOT(ISBLANK($F12))</formula>
    </cfRule>
    <cfRule type="expression" dxfId="82" priority="34">
      <formula>$J12=3</formula>
    </cfRule>
    <cfRule type="expression" dxfId="81" priority="35">
      <formula>$J12=2</formula>
    </cfRule>
    <cfRule type="expression" dxfId="80" priority="36">
      <formula>$J12=1</formula>
    </cfRule>
  </conditionalFormatting>
  <conditionalFormatting sqref="E13">
    <cfRule type="expression" dxfId="79" priority="29">
      <formula>NOT(ISBLANK($F13))</formula>
    </cfRule>
    <cfRule type="expression" dxfId="78" priority="30">
      <formula>$J13=3</formula>
    </cfRule>
    <cfRule type="expression" dxfId="77" priority="31">
      <formula>$J13=2</formula>
    </cfRule>
    <cfRule type="expression" dxfId="76" priority="32">
      <formula>$J13=1</formula>
    </cfRule>
  </conditionalFormatting>
  <conditionalFormatting sqref="E26:E27">
    <cfRule type="expression" dxfId="75" priority="25">
      <formula>NOT(ISBLANK($F26))</formula>
    </cfRule>
    <cfRule type="expression" dxfId="74" priority="26">
      <formula>$J26=3</formula>
    </cfRule>
    <cfRule type="expression" dxfId="73" priority="27">
      <formula>$J26=2</formula>
    </cfRule>
    <cfRule type="expression" dxfId="72" priority="28">
      <formula>$J26=1</formula>
    </cfRule>
  </conditionalFormatting>
  <conditionalFormatting sqref="E28">
    <cfRule type="expression" dxfId="71" priority="21">
      <formula>NOT(ISBLANK($F28))</formula>
    </cfRule>
    <cfRule type="expression" dxfId="70" priority="22">
      <formula>$J28=3</formula>
    </cfRule>
    <cfRule type="expression" dxfId="69" priority="23">
      <formula>$J28=2</formula>
    </cfRule>
    <cfRule type="expression" dxfId="68" priority="24">
      <formula>$J28=1</formula>
    </cfRule>
  </conditionalFormatting>
  <conditionalFormatting sqref="E43">
    <cfRule type="expression" dxfId="67" priority="17">
      <formula>NOT(ISBLANK($F43))</formula>
    </cfRule>
    <cfRule type="expression" dxfId="66" priority="18">
      <formula>$J43=3</formula>
    </cfRule>
    <cfRule type="expression" dxfId="65" priority="19">
      <formula>$J43=2</formula>
    </cfRule>
    <cfRule type="expression" dxfId="64" priority="20">
      <formula>$J43=1</formula>
    </cfRule>
  </conditionalFormatting>
  <conditionalFormatting sqref="E41">
    <cfRule type="expression" dxfId="63" priority="13">
      <formula>NOT(ISBLANK($F41))</formula>
    </cfRule>
    <cfRule type="expression" dxfId="62" priority="14">
      <formula>$J41=3</formula>
    </cfRule>
    <cfRule type="expression" dxfId="61" priority="15">
      <formula>$J41=2</formula>
    </cfRule>
    <cfRule type="expression" dxfId="60" priority="16">
      <formula>$J41=1</formula>
    </cfRule>
  </conditionalFormatting>
  <conditionalFormatting sqref="E40">
    <cfRule type="expression" dxfId="59" priority="9">
      <formula>NOT(ISBLANK($F40))</formula>
    </cfRule>
    <cfRule type="expression" dxfId="58" priority="10">
      <formula>$J40=3</formula>
    </cfRule>
    <cfRule type="expression" dxfId="57" priority="11">
      <formula>$J40=2</formula>
    </cfRule>
    <cfRule type="expression" dxfId="56" priority="12">
      <formula>$J40=1</formula>
    </cfRule>
  </conditionalFormatting>
  <conditionalFormatting sqref="E42">
    <cfRule type="expression" dxfId="55" priority="5">
      <formula>NOT(ISBLANK($F42))</formula>
    </cfRule>
    <cfRule type="expression" dxfId="54" priority="6">
      <formula>$J42=3</formula>
    </cfRule>
    <cfRule type="expression" dxfId="53" priority="7">
      <formula>$J42=2</formula>
    </cfRule>
    <cfRule type="expression" dxfId="52" priority="8">
      <formula>$J42=1</formula>
    </cfRule>
  </conditionalFormatting>
  <conditionalFormatting sqref="E44">
    <cfRule type="expression" dxfId="51" priority="1">
      <formula>NOT(ISBLANK($F44))</formula>
    </cfRule>
    <cfRule type="expression" dxfId="50" priority="2">
      <formula>$J44=3</formula>
    </cfRule>
    <cfRule type="expression" dxfId="49" priority="3">
      <formula>$J44=2</formula>
    </cfRule>
    <cfRule type="expression" dxfId="48" priority="4">
      <formula>$J44=1</formula>
    </cfRule>
  </conditionalFormatting>
  <conditionalFormatting sqref="F14">
    <cfRule type="expression" dxfId="47" priority="49">
      <formula>NOT(ISBLANK($F14))</formula>
    </cfRule>
    <cfRule type="expression" dxfId="46" priority="50">
      <formula>$J15=3</formula>
    </cfRule>
    <cfRule type="expression" dxfId="45" priority="51">
      <formula>$J15=2</formula>
    </cfRule>
    <cfRule type="expression" dxfId="44" priority="52">
      <formula>$J15=1</formula>
    </cfRule>
  </conditionalFormatting>
  <conditionalFormatting sqref="A15:E15 F14 G15:J15">
    <cfRule type="expression" dxfId="43" priority="53">
      <formula>NOT(ISBLANK($F13))</formula>
    </cfRule>
    <cfRule type="expression" dxfId="42" priority="54">
      <formula>$J14=3</formula>
    </cfRule>
    <cfRule type="expression" dxfId="41" priority="55">
      <formula>$J14=2</formula>
    </cfRule>
    <cfRule type="expression" dxfId="40" priority="56">
      <formula>$J14=1</formula>
    </cfRule>
  </conditionalFormatting>
  <conditionalFormatting sqref="G14:J14 A14:E14">
    <cfRule type="expression" dxfId="39" priority="57">
      <formula>NOT(ISBLANK(#REF!))</formula>
    </cfRule>
    <cfRule type="expression" dxfId="38" priority="58">
      <formula>$J14=3</formula>
    </cfRule>
    <cfRule type="expression" dxfId="37" priority="59">
      <formula>$J14=2</formula>
    </cfRule>
    <cfRule type="expression" dxfId="36" priority="60">
      <formula>$J14=1</formula>
    </cfRule>
  </conditionalFormatting>
  <dataValidations count="1">
    <dataValidation type="list" allowBlank="1" showInputMessage="1" showErrorMessage="1" sqref="A10:A18 A26:A32 A40:A48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F10:F14 F16:F18 F26:F32 F40:F48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1"/>
  <sheetViews>
    <sheetView topLeftCell="A22" zoomScaleNormal="100" workbookViewId="0">
      <selection activeCell="A33" sqref="A33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25</v>
      </c>
    </row>
    <row r="2" spans="1:11" ht="18.75" x14ac:dyDescent="0.3">
      <c r="A2" s="2" t="s">
        <v>96</v>
      </c>
      <c r="B2" s="3">
        <f>COUNTA(A10:A20)+COUNTA(Table431215946[Boat Name])+COUNTA(Table43121516958[Boat Name])</f>
        <v>16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 t="s">
        <v>149</v>
      </c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5.18</v>
      </c>
      <c r="C6" s="7"/>
      <c r="D6" s="11" t="s">
        <v>89</v>
      </c>
      <c r="E6" s="23">
        <f>E5-COUNTIF(F10:F20, "DNC")</f>
        <v>3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0.78472222222222221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ht="15.75" x14ac:dyDescent="0.25">
      <c r="A10" s="13" t="s">
        <v>31</v>
      </c>
      <c r="B10" s="14" t="str">
        <f>VLOOKUP(A10, Boats!A$1:F$144, 2, FALSE)</f>
        <v>Dave Evans</v>
      </c>
      <c r="C10" s="14">
        <f>VLOOKUP(A10, Boats!A$1:F$144, 3, FALSE)</f>
        <v>9</v>
      </c>
      <c r="D10" s="14">
        <f>VLOOKUP(A10, Boats!A$1:F$144, 6, FALSE)</f>
        <v>90</v>
      </c>
      <c r="E10" s="15">
        <v>0.83604166666666668</v>
      </c>
      <c r="F10" s="15"/>
      <c r="G10" s="16">
        <f t="shared" ref="G10:G20" si="0">IF(ISBLANK(E10), "", (E10-B$7) *24*60*60)</f>
        <v>4434.0000000000018</v>
      </c>
      <c r="H10" s="14">
        <f t="shared" ref="H10:H20" si="1">IF(ISBLANK(E10), "", ROUND(B$6*D10, 0))</f>
        <v>466</v>
      </c>
      <c r="I10" s="16">
        <f t="shared" ref="I10:I20" si="2">IF(ISBLANK(E10),"",G10-H10)</f>
        <v>3968.0000000000018</v>
      </c>
      <c r="J10" s="22">
        <f t="shared" ref="J10:J20" si="3">IF(F10="DNF", $E$6+1, IF(F10="DNS", $E$6+1, IF(F10="DSQ", $E$6+1, IF(F10="DNC", $E$5+1, RANK(I10, I$10:I$20, 1)))))</f>
        <v>3</v>
      </c>
      <c r="K10" s="17"/>
    </row>
    <row r="11" spans="1:11" ht="15.75" x14ac:dyDescent="0.25">
      <c r="A11" s="13" t="s">
        <v>114</v>
      </c>
      <c r="B11" s="26" t="str">
        <f>VLOOKUP(A11, Boats!A$1:F$144, 2, FALSE)</f>
        <v>Scott Pillon</v>
      </c>
      <c r="C11" s="26">
        <f>VLOOKUP(A11, Boats!A$1:F$144, 3, FALSE)</f>
        <v>911</v>
      </c>
      <c r="D11" s="29">
        <f>VLOOKUP(A11, Boats!A$1:F$144, 6, FALSE)</f>
        <v>99</v>
      </c>
      <c r="E11" s="27"/>
      <c r="F11" s="27" t="s">
        <v>90</v>
      </c>
      <c r="G11" s="28" t="str">
        <f t="shared" si="0"/>
        <v/>
      </c>
      <c r="H11" s="26" t="str">
        <f t="shared" si="1"/>
        <v/>
      </c>
      <c r="I11" s="28" t="str">
        <f t="shared" si="2"/>
        <v/>
      </c>
      <c r="J11" s="29">
        <f t="shared" si="3"/>
        <v>6</v>
      </c>
      <c r="K11" s="17"/>
    </row>
    <row r="12" spans="1:11" ht="15.75" x14ac:dyDescent="0.25">
      <c r="A12" s="13" t="s">
        <v>108</v>
      </c>
      <c r="B12" s="14" t="str">
        <f>VLOOKUP(A12, Boats!A$1:F$144, 2, FALSE)</f>
        <v>Lintunen/Naysmith</v>
      </c>
      <c r="C12" s="14">
        <f>VLOOKUP(A12, Boats!A$1:F$144, 3, FALSE)</f>
        <v>67875</v>
      </c>
      <c r="D12" s="14">
        <f>VLOOKUP(A12, Boats!A$1:F$144, 6, FALSE)</f>
        <v>102</v>
      </c>
      <c r="E12" s="15">
        <v>0.82974537037037033</v>
      </c>
      <c r="F12" s="15"/>
      <c r="G12" s="16">
        <f t="shared" si="0"/>
        <v>3889.9999999999973</v>
      </c>
      <c r="H12" s="14">
        <f t="shared" si="1"/>
        <v>528</v>
      </c>
      <c r="I12" s="16">
        <f t="shared" si="2"/>
        <v>3361.9999999999973</v>
      </c>
      <c r="J12" s="14">
        <f t="shared" si="3"/>
        <v>1</v>
      </c>
      <c r="K12" s="20"/>
    </row>
    <row r="13" spans="1:11" ht="15.75" x14ac:dyDescent="0.25">
      <c r="A13" s="13" t="s">
        <v>147</v>
      </c>
      <c r="B13" s="14" t="str">
        <f>VLOOKUP(A13, Boats!A$1:F$144, 2, FALSE)</f>
        <v>Brad Blackton</v>
      </c>
      <c r="C13" s="14">
        <f>VLOOKUP(A13, Boats!A$1:F$144, 3, FALSE)</f>
        <v>112</v>
      </c>
      <c r="D13" s="22">
        <f>VLOOKUP(A13, Boats!A$1:F$144, 6, FALSE)</f>
        <v>102</v>
      </c>
      <c r="E13" s="15"/>
      <c r="F13" s="15" t="s">
        <v>90</v>
      </c>
      <c r="G13" s="16" t="str">
        <f t="shared" si="0"/>
        <v/>
      </c>
      <c r="H13" s="14" t="str">
        <f t="shared" si="1"/>
        <v/>
      </c>
      <c r="I13" s="16" t="str">
        <f t="shared" si="2"/>
        <v/>
      </c>
      <c r="J13" s="22">
        <f t="shared" si="3"/>
        <v>6</v>
      </c>
      <c r="K13" s="20"/>
    </row>
    <row r="14" spans="1:11" ht="15.75" x14ac:dyDescent="0.25">
      <c r="A14" s="13" t="s">
        <v>107</v>
      </c>
      <c r="B14" s="14" t="str">
        <f>VLOOKUP(A14, Boats!A$1:F$144, 2, FALSE)</f>
        <v>Rob Ferguson</v>
      </c>
      <c r="C14" s="14"/>
      <c r="D14" s="14">
        <f>VLOOKUP(A14, Boats!A$1:F$144, 6, FALSE)</f>
        <v>108</v>
      </c>
      <c r="E14" s="15">
        <v>0.83251157407407417</v>
      </c>
      <c r="F14" s="15"/>
      <c r="G14" s="16">
        <f t="shared" si="0"/>
        <v>4129.0000000000091</v>
      </c>
      <c r="H14" s="14">
        <f t="shared" si="1"/>
        <v>559</v>
      </c>
      <c r="I14" s="16">
        <f t="shared" si="2"/>
        <v>3570.0000000000091</v>
      </c>
      <c r="J14" s="14">
        <f t="shared" si="3"/>
        <v>2</v>
      </c>
      <c r="K14" s="20"/>
    </row>
    <row r="15" spans="1:11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1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1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</row>
    <row r="18" spans="1:11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1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1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1" ht="14.25" customHeight="1" x14ac:dyDescent="0.25"/>
    <row r="22" spans="1:11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11" t="s">
        <v>14</v>
      </c>
      <c r="B23" s="9" t="s">
        <v>150</v>
      </c>
      <c r="C23" s="7"/>
      <c r="D23" s="11" t="s">
        <v>88</v>
      </c>
      <c r="E23" s="23">
        <f>COUNTA(A28:A34)</f>
        <v>5</v>
      </c>
      <c r="F23" s="7"/>
      <c r="G23" s="7"/>
      <c r="H23" s="7"/>
      <c r="I23" s="7"/>
      <c r="J23" s="7"/>
      <c r="K23" s="7"/>
    </row>
    <row r="24" spans="1:11" x14ac:dyDescent="0.25">
      <c r="A24" s="11" t="s">
        <v>10</v>
      </c>
      <c r="B24" s="6">
        <v>5.18</v>
      </c>
      <c r="C24" s="7"/>
      <c r="D24" s="11" t="s">
        <v>89</v>
      </c>
      <c r="E24" s="23">
        <f>E23-COUNTIF(F28:F34, "DNC")</f>
        <v>4</v>
      </c>
      <c r="F24" s="7"/>
      <c r="G24" s="7"/>
      <c r="H24" s="7"/>
      <c r="I24" s="7"/>
      <c r="J24" s="7"/>
      <c r="K24" s="7"/>
    </row>
    <row r="25" spans="1:11" x14ac:dyDescent="0.25">
      <c r="A25" s="11" t="s">
        <v>11</v>
      </c>
      <c r="B25" s="10">
        <v>0.78819444444444453</v>
      </c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1" ht="15.75" x14ac:dyDescent="0.25">
      <c r="A28" s="13" t="s">
        <v>39</v>
      </c>
      <c r="B28" s="26" t="str">
        <f>VLOOKUP(A28, Boats!A$1:F$144, 2, FALSE)</f>
        <v>Andy Kozieradzki</v>
      </c>
      <c r="C28" s="26">
        <f>VLOOKUP(A28, Boats!A$1:F$144, 3, FALSE)</f>
        <v>30578</v>
      </c>
      <c r="D28" s="29">
        <f>VLOOKUP(A28, Boats!A$1:F$144, 6, FALSE)</f>
        <v>126</v>
      </c>
      <c r="E28" s="27">
        <v>0.83981481481481479</v>
      </c>
      <c r="F28" s="27"/>
      <c r="G28" s="28">
        <f t="shared" ref="G28:G34" si="4">IF(ISBLANK(E28), "", (E28-B$25) *24*60*60)</f>
        <v>4459.99999999999</v>
      </c>
      <c r="H28" s="29">
        <f t="shared" ref="H28:H34" si="5">IF(ISBLANK(E28), "", ROUND(B$24*D28, 0))</f>
        <v>653</v>
      </c>
      <c r="I28" s="28">
        <f t="shared" ref="I28:I34" si="6">IF(ISBLANK(E28),"",G28-H28)</f>
        <v>3806.99999999999</v>
      </c>
      <c r="J28" s="29">
        <f t="shared" ref="J28:J34" si="7">IF(F28="DNF", $E$24+1, IF(F28="DNS", $E$24+1, IF(F28="DSQ", $E$24+1, IF(F28="DNC", $E$23+1, RANK(I28, I$28:I$34, 1)))))</f>
        <v>1</v>
      </c>
      <c r="K28" s="17"/>
    </row>
    <row r="29" spans="1:11" ht="15.75" x14ac:dyDescent="0.25">
      <c r="A29" s="13" t="s">
        <v>112</v>
      </c>
      <c r="B29" s="14" t="str">
        <f>VLOOKUP(A29, Boats!A$1:F$144, 2, FALSE)</f>
        <v>Maciek Konkolowicz</v>
      </c>
      <c r="C29" s="14" t="str">
        <f>VLOOKUP(A29, Boats!A$1:F$144, 3, FALSE)</f>
        <v>KC 9</v>
      </c>
      <c r="D29" s="14">
        <f>VLOOKUP(A29, Boats!A$1:F$144, 6, FALSE)</f>
        <v>129</v>
      </c>
      <c r="E29" s="15">
        <v>0.84722222222222221</v>
      </c>
      <c r="F29" s="15"/>
      <c r="G29" s="16">
        <f t="shared" si="4"/>
        <v>5099.9999999999918</v>
      </c>
      <c r="H29" s="14">
        <f t="shared" si="5"/>
        <v>668</v>
      </c>
      <c r="I29" s="16">
        <f t="shared" si="6"/>
        <v>4431.9999999999918</v>
      </c>
      <c r="J29" s="14">
        <f t="shared" si="7"/>
        <v>4</v>
      </c>
      <c r="K29" s="20"/>
    </row>
    <row r="30" spans="1:11" ht="15.75" x14ac:dyDescent="0.25">
      <c r="A30" s="13" t="s">
        <v>46</v>
      </c>
      <c r="B30" s="14" t="str">
        <f>VLOOKUP(A30, Boats!A$1:F$144, 2, FALSE)</f>
        <v>Phil Bergeron</v>
      </c>
      <c r="C30" s="14">
        <f>VLOOKUP(A30, Boats!A$1:F$144, 3, FALSE)</f>
        <v>24230</v>
      </c>
      <c r="D30" s="14">
        <f>VLOOKUP(A30, Boats!A$1:F$144, 6, FALSE)</f>
        <v>129</v>
      </c>
      <c r="E30" s="15">
        <v>0.8413194444444444</v>
      </c>
      <c r="F30" s="15"/>
      <c r="G30" s="16">
        <f t="shared" si="4"/>
        <v>4589.9999999999882</v>
      </c>
      <c r="H30" s="14">
        <f t="shared" si="5"/>
        <v>668</v>
      </c>
      <c r="I30" s="16">
        <f t="shared" si="6"/>
        <v>3921.9999999999882</v>
      </c>
      <c r="J30" s="14">
        <f t="shared" si="7"/>
        <v>2</v>
      </c>
      <c r="K30" s="20"/>
    </row>
    <row r="31" spans="1:11" ht="15.75" x14ac:dyDescent="0.25">
      <c r="A31" s="13" t="s">
        <v>116</v>
      </c>
      <c r="B31" s="14" t="str">
        <f>VLOOKUP(A31, Boats!A$1:F$144, 2, FALSE)</f>
        <v>John Vandereerden</v>
      </c>
      <c r="C31" s="14">
        <f>VLOOKUP(A31, Boats!A$1:F$144, 3, FALSE)</f>
        <v>24108</v>
      </c>
      <c r="D31" s="14">
        <f>VLOOKUP(A31, Boats!A$1:F$144, 6, FALSE)</f>
        <v>135</v>
      </c>
      <c r="E31" s="15">
        <v>0.84173611111111113</v>
      </c>
      <c r="F31" s="15"/>
      <c r="G31" s="16">
        <f t="shared" si="4"/>
        <v>4625.9999999999945</v>
      </c>
      <c r="H31" s="14">
        <f t="shared" si="5"/>
        <v>699</v>
      </c>
      <c r="I31" s="16">
        <f t="shared" si="6"/>
        <v>3926.9999999999945</v>
      </c>
      <c r="J31" s="14">
        <f t="shared" si="7"/>
        <v>3</v>
      </c>
      <c r="K31" s="20"/>
    </row>
    <row r="32" spans="1:11" ht="15.75" x14ac:dyDescent="0.25">
      <c r="A32" s="13" t="s">
        <v>4</v>
      </c>
      <c r="B32" s="26" t="str">
        <f>VLOOKUP(A32, Boats!A$1:F$144, 2, FALSE)</f>
        <v>Dennis Hendel</v>
      </c>
      <c r="C32" s="26" t="str">
        <f>VLOOKUP(A32, Boats!A$1:F$144, 3, FALSE)</f>
        <v>KC3</v>
      </c>
      <c r="D32" s="29">
        <f>VLOOKUP(A32, Boats!A$1:F$144, 6, FALSE)</f>
        <v>126</v>
      </c>
      <c r="E32" s="27"/>
      <c r="F32" s="27" t="s">
        <v>90</v>
      </c>
      <c r="G32" s="28" t="str">
        <f t="shared" si="4"/>
        <v/>
      </c>
      <c r="H32" s="29" t="str">
        <f t="shared" si="5"/>
        <v/>
      </c>
      <c r="I32" s="28" t="str">
        <f t="shared" si="6"/>
        <v/>
      </c>
      <c r="J32" s="29">
        <f t="shared" si="7"/>
        <v>6</v>
      </c>
      <c r="K32" s="20"/>
    </row>
    <row r="33" spans="1:11" ht="15.75" x14ac:dyDescent="0.25">
      <c r="A33" s="13"/>
      <c r="B33" s="14" t="e">
        <f>VLOOKUP(A33, Boats!A$1:F$144, 2, FALSE)</f>
        <v>#N/A</v>
      </c>
      <c r="C33" s="14" t="e">
        <f>VLOOKUP(A33, Boats!A$1:F$144, 3, FALSE)</f>
        <v>#N/A</v>
      </c>
      <c r="D33" s="14" t="e">
        <f>VLOOKUP(A33, Boats!A$1:F$144, 6, FALSE)</f>
        <v>#N/A</v>
      </c>
      <c r="E33" s="15"/>
      <c r="F33" s="15"/>
      <c r="G33" s="16" t="str">
        <f t="shared" si="4"/>
        <v/>
      </c>
      <c r="H33" s="14" t="str">
        <f t="shared" si="5"/>
        <v/>
      </c>
      <c r="I33" s="16" t="str">
        <f t="shared" si="6"/>
        <v/>
      </c>
      <c r="J33" s="14" t="e">
        <f t="shared" si="7"/>
        <v>#VALUE!</v>
      </c>
      <c r="K33" s="20"/>
    </row>
    <row r="34" spans="1:11" ht="15.75" x14ac:dyDescent="0.25">
      <c r="A34" s="13"/>
      <c r="B34" s="14" t="e">
        <f>VLOOKUP(A34, Boats!A$1:F$144, 2, FALSE)</f>
        <v>#N/A</v>
      </c>
      <c r="C34" s="14" t="e">
        <f>VLOOKUP(A34, Boats!A$1:F$144, 3, FALSE)</f>
        <v>#N/A</v>
      </c>
      <c r="D34" s="14" t="e">
        <f>VLOOKUP(A34, Boats!A$1:F$144, 6, FALSE)</f>
        <v>#N/A</v>
      </c>
      <c r="E34" s="15"/>
      <c r="F34" s="15"/>
      <c r="G34" s="16" t="str">
        <f t="shared" si="4"/>
        <v/>
      </c>
      <c r="H34" s="14" t="str">
        <f t="shared" si="5"/>
        <v/>
      </c>
      <c r="I34" s="16" t="str">
        <f t="shared" si="6"/>
        <v/>
      </c>
      <c r="J34" s="14" t="e">
        <f t="shared" si="7"/>
        <v>#VALUE!</v>
      </c>
      <c r="K34" s="20"/>
    </row>
    <row r="36" spans="1:11" ht="18.75" x14ac:dyDescent="0.3">
      <c r="A36" s="4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11" t="s">
        <v>14</v>
      </c>
      <c r="B37" s="9" t="s">
        <v>151</v>
      </c>
      <c r="C37" s="7"/>
      <c r="D37" s="11" t="s">
        <v>88</v>
      </c>
      <c r="E37" s="21">
        <f>COUNTA(A42:A51)</f>
        <v>6</v>
      </c>
      <c r="F37" s="7"/>
      <c r="G37" s="7"/>
      <c r="H37" s="7"/>
      <c r="I37" s="7"/>
      <c r="J37" s="7"/>
      <c r="K37" s="7"/>
    </row>
    <row r="38" spans="1:11" x14ac:dyDescent="0.25">
      <c r="A38" s="11" t="s">
        <v>10</v>
      </c>
      <c r="B38" s="6">
        <v>4.29</v>
      </c>
      <c r="C38" s="7"/>
      <c r="D38" s="11" t="s">
        <v>89</v>
      </c>
      <c r="E38" s="21">
        <f>E37-COUNTIF(F42:F51, "DNC")</f>
        <v>3</v>
      </c>
      <c r="F38" s="7"/>
      <c r="G38" s="7"/>
      <c r="H38" s="7"/>
      <c r="I38" s="7"/>
      <c r="J38" s="7"/>
      <c r="K38" s="7"/>
    </row>
    <row r="39" spans="1:11" x14ac:dyDescent="0.25">
      <c r="A39" s="11" t="s">
        <v>11</v>
      </c>
      <c r="B39" s="10">
        <v>0.79166666666666663</v>
      </c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11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9" t="s">
        <v>0</v>
      </c>
      <c r="B41" s="18" t="s">
        <v>5</v>
      </c>
      <c r="C41" s="18" t="s">
        <v>3</v>
      </c>
      <c r="D41" s="18" t="s">
        <v>2</v>
      </c>
      <c r="E41" s="18" t="s">
        <v>12</v>
      </c>
      <c r="F41" s="18" t="s">
        <v>26</v>
      </c>
      <c r="G41" s="18" t="s">
        <v>28</v>
      </c>
      <c r="H41" s="18" t="s">
        <v>13</v>
      </c>
      <c r="I41" s="18" t="s">
        <v>30</v>
      </c>
      <c r="J41" s="18" t="s">
        <v>15</v>
      </c>
      <c r="K41" s="12" t="s">
        <v>16</v>
      </c>
    </row>
    <row r="42" spans="1:11" ht="15.75" x14ac:dyDescent="0.25">
      <c r="A42" s="13" t="s">
        <v>52</v>
      </c>
      <c r="B42" s="14" t="str">
        <f>VLOOKUP(A42, Boats!A$1:F$144, 2, FALSE)</f>
        <v>Frank Marmara</v>
      </c>
      <c r="C42" s="14">
        <f>VLOOKUP(A42, Boats!A$1:F$144, 3, FALSE)</f>
        <v>5342</v>
      </c>
      <c r="D42" s="14">
        <f>VLOOKUP(A42, Boats!A$1:F$144, 6, FALSE)</f>
        <v>153</v>
      </c>
      <c r="E42" s="15"/>
      <c r="F42" s="15" t="s">
        <v>90</v>
      </c>
      <c r="G42" s="16" t="str">
        <f t="shared" ref="G42:G51" si="8">IF(ISBLANK(E42), "", (E42-B$39) *24*60*60)</f>
        <v/>
      </c>
      <c r="H42" s="14" t="str">
        <f t="shared" ref="H42:H51" si="9">IF(ISBLANK(E42), "", ROUND(B$38*D42, 0))</f>
        <v/>
      </c>
      <c r="I42" s="16" t="str">
        <f t="shared" ref="I42:I51" si="10">IF(ISBLANK(E42),"",G42-H42)</f>
        <v/>
      </c>
      <c r="J42" s="14">
        <f t="shared" ref="J42:J51" si="11">IF(F42="DNF", $E$38+1, IF(F42="DNS", $E$38+1, IF(F42="DSQ", $E$38+1, IF(F42="DNC", $E$37+1, RANK(I42, I$42:I$51, 1)))))</f>
        <v>7</v>
      </c>
      <c r="K42" s="17"/>
    </row>
    <row r="43" spans="1:11" ht="15.75" x14ac:dyDescent="0.25">
      <c r="A43" s="13" t="s">
        <v>143</v>
      </c>
      <c r="B43" s="14" t="str">
        <f>VLOOKUP(A43, Boats!A$1:F$144, 2, FALSE)</f>
        <v>Andrea Hill</v>
      </c>
      <c r="C43" s="14">
        <f>VLOOKUP(A43, Boats!A$1:F$144, 3, FALSE)</f>
        <v>533</v>
      </c>
      <c r="D43" s="14">
        <f>VLOOKUP(A43, Boats!A$1:F$144, 6, FALSE)</f>
        <v>168</v>
      </c>
      <c r="E43" s="15">
        <v>0.85538194444444438</v>
      </c>
      <c r="F43" s="15"/>
      <c r="G43" s="16">
        <f t="shared" si="8"/>
        <v>5504.9999999999973</v>
      </c>
      <c r="H43" s="14">
        <f t="shared" si="9"/>
        <v>721</v>
      </c>
      <c r="I43" s="16">
        <f t="shared" si="10"/>
        <v>4783.9999999999973</v>
      </c>
      <c r="J43" s="14">
        <f t="shared" si="11"/>
        <v>3</v>
      </c>
      <c r="K43" s="17"/>
    </row>
    <row r="44" spans="1:11" ht="15.75" x14ac:dyDescent="0.25">
      <c r="A44" s="13" t="s">
        <v>74</v>
      </c>
      <c r="B44" s="14" t="str">
        <f>VLOOKUP(A44, Boats!A$1:F$144, 2, FALSE)</f>
        <v>Chris Wysynski</v>
      </c>
      <c r="C44" s="14">
        <f>VLOOKUP(A44, Boats!A$1:F$144, 3, FALSE)</f>
        <v>68</v>
      </c>
      <c r="D44" s="14">
        <f>VLOOKUP(A44, Boats!A$1:F$144, 6, FALSE)</f>
        <v>213</v>
      </c>
      <c r="E44" s="15">
        <v>0.84559027777777773</v>
      </c>
      <c r="F44" s="15"/>
      <c r="G44" s="16">
        <f t="shared" si="8"/>
        <v>4658.9999999999991</v>
      </c>
      <c r="H44" s="14">
        <f t="shared" si="9"/>
        <v>914</v>
      </c>
      <c r="I44" s="16">
        <f t="shared" si="10"/>
        <v>3744.9999999999991</v>
      </c>
      <c r="J44" s="14">
        <f t="shared" si="11"/>
        <v>2</v>
      </c>
      <c r="K44" s="20"/>
    </row>
    <row r="45" spans="1:11" ht="15.75" x14ac:dyDescent="0.25">
      <c r="A45" s="13" t="s">
        <v>148</v>
      </c>
      <c r="B45" s="14" t="str">
        <f>VLOOKUP(A45, Boats!A$1:F$144, 2, FALSE)</f>
        <v>Christine Drouillard</v>
      </c>
      <c r="C45" s="14">
        <f>VLOOKUP(A45, Boats!A$1:F$144, 3, FALSE)</f>
        <v>74</v>
      </c>
      <c r="D45" s="14">
        <f>VLOOKUP(A45, Boats!A$1:F$144, 6, FALSE)</f>
        <v>234</v>
      </c>
      <c r="E45" s="15">
        <v>0.84428240740740745</v>
      </c>
      <c r="F45" s="15"/>
      <c r="G45" s="16">
        <f t="shared" si="8"/>
        <v>4546.0000000000073</v>
      </c>
      <c r="H45" s="14">
        <f t="shared" si="9"/>
        <v>1004</v>
      </c>
      <c r="I45" s="16">
        <f t="shared" si="10"/>
        <v>3542.0000000000073</v>
      </c>
      <c r="J45" s="14">
        <f t="shared" si="11"/>
        <v>1</v>
      </c>
      <c r="K45" s="20"/>
    </row>
    <row r="46" spans="1:11" ht="15.75" x14ac:dyDescent="0.25">
      <c r="A46" s="13" t="s">
        <v>68</v>
      </c>
      <c r="B46" s="14" t="str">
        <f>VLOOKUP(A46, Boats!A$1:F$144, 2, FALSE)</f>
        <v>Dennis Pare</v>
      </c>
      <c r="C46" s="14">
        <f>VLOOKUP(A46, Boats!A$1:F$144, 3, FALSE)</f>
        <v>1473</v>
      </c>
      <c r="D46" s="14">
        <f>VLOOKUP(A46, Boats!A$1:F$144, 6, FALSE)</f>
        <v>207</v>
      </c>
      <c r="E46" s="15"/>
      <c r="F46" s="15" t="s">
        <v>90</v>
      </c>
      <c r="G46" s="16" t="str">
        <f t="shared" si="8"/>
        <v/>
      </c>
      <c r="H46" s="14" t="str">
        <f t="shared" si="9"/>
        <v/>
      </c>
      <c r="I46" s="16" t="str">
        <f t="shared" si="10"/>
        <v/>
      </c>
      <c r="J46" s="14">
        <f t="shared" si="11"/>
        <v>7</v>
      </c>
      <c r="K46" s="20"/>
    </row>
    <row r="47" spans="1:11" ht="15.75" x14ac:dyDescent="0.25">
      <c r="A47" s="13" t="s">
        <v>152</v>
      </c>
      <c r="B47" s="14" t="str">
        <f>VLOOKUP(A47, Boats!A$1:F$144, 2, FALSE)</f>
        <v>Chris Edwards</v>
      </c>
      <c r="C47" s="14">
        <f>VLOOKUP(A47, Boats!A$1:F$144, 3, FALSE)</f>
        <v>412</v>
      </c>
      <c r="D47" s="14">
        <f>VLOOKUP(A47, Boats!A$1:F$144, 6, FALSE)</f>
        <v>141</v>
      </c>
      <c r="E47" s="15"/>
      <c r="F47" s="15" t="s">
        <v>90</v>
      </c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>
        <f t="shared" si="11"/>
        <v>7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6,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</sheetData>
  <sheetProtection insertRows="0" deleteRows="0"/>
  <conditionalFormatting sqref="A10:J20 A28:J34">
    <cfRule type="expression" dxfId="2795" priority="5">
      <formula>NOT(ISBLANK($F10))</formula>
    </cfRule>
    <cfRule type="expression" dxfId="2794" priority="6">
      <formula>$J10=3</formula>
    </cfRule>
    <cfRule type="expression" dxfId="2793" priority="7">
      <formula>$J10=2</formula>
    </cfRule>
    <cfRule type="expression" dxfId="2792" priority="8">
      <formula>$J10=1</formula>
    </cfRule>
  </conditionalFormatting>
  <conditionalFormatting sqref="A42:J51">
    <cfRule type="expression" dxfId="2791" priority="1">
      <formula>NOT(ISBLANK($F42))</formula>
    </cfRule>
    <cfRule type="expression" dxfId="2790" priority="2">
      <formula>$J42=3</formula>
    </cfRule>
    <cfRule type="expression" dxfId="2789" priority="3">
      <formula>$J42=2</formula>
    </cfRule>
    <cfRule type="expression" dxfId="2788" priority="4">
      <formula>$J42=1</formula>
    </cfRule>
  </conditionalFormatting>
  <dataValidations count="1">
    <dataValidation type="list" allowBlank="1" showInputMessage="1" showErrorMessage="1" sqref="A42:A51 A10:A20 A28:A34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Misc!$A$9:$A$13</xm:f>
          </x14:formula1>
          <xm:sqref>F42:F51 F10:F20 F28:F34</xm:sqref>
        </x14:dataValidation>
        <x14:dataValidation type="list" allowBlank="1" showInputMessage="1" showErrorMessage="1">
          <x14:formula1>
            <xm:f>Misc!$A$2:$A$3</xm:f>
          </x14:formula1>
          <xm:sqref>B1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2"/>
  <sheetViews>
    <sheetView topLeftCell="A19" zoomScaleNormal="100" workbookViewId="0">
      <selection activeCell="I29" sqref="I29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COUNTA(A10:A18)+COUNTA(Table4341013[Boat Name])+COUNTA(Table43471114[Boat Name])</f>
        <v>17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>
        <v>43242</v>
      </c>
      <c r="C5" s="7"/>
      <c r="D5" s="11" t="s">
        <v>88</v>
      </c>
      <c r="E5" s="23">
        <f>COUNTA(A10:A18)</f>
        <v>5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5.18</v>
      </c>
      <c r="C6" s="7"/>
      <c r="D6" s="11" t="s">
        <v>89</v>
      </c>
      <c r="E6" s="23">
        <f>E5-COUNTIF(F10:F18, "DNC")</f>
        <v>3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0.78541666666666676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114</v>
      </c>
      <c r="B10" s="26" t="str">
        <f>VLOOKUP(A10, Boats!A$1:F$144, 2, FALSE)</f>
        <v>Scott Pillon</v>
      </c>
      <c r="C10" s="26">
        <f>VLOOKUP(A10, Boats!A$1:F$144, 3, FALSE)</f>
        <v>911</v>
      </c>
      <c r="D10" s="26">
        <f>VLOOKUP(A10, Boats!A$1:F$144, 5, FALSE)</f>
        <v>115</v>
      </c>
      <c r="E10" s="27"/>
      <c r="F10" s="27" t="s">
        <v>90</v>
      </c>
      <c r="G10" s="28" t="str">
        <f t="shared" ref="G10:G18" si="0">IF(ISBLANK(E10), "", (E10-B$7) *24*60*60)</f>
        <v/>
      </c>
      <c r="H10" s="26" t="str">
        <f t="shared" ref="H10:H18" si="1">IF(ISBLANK(E10), "", ROUND(B$6*D10, 0))</f>
        <v/>
      </c>
      <c r="I10" s="28" t="str">
        <f t="shared" ref="I10:I18" si="2">IF(ISBLANK(E10),"",G10-H10)</f>
        <v/>
      </c>
      <c r="J10" s="29">
        <f t="shared" ref="J10:J18" si="3">IF(F10="DNF", $E$6+1, IF(F10="DNS", $E$6+1, IF(F10="DSQ", $E$6+1, IF(F10="DNC", $E$5+1, RANK(I10, I$10:I$18, 1)))))</f>
        <v>6</v>
      </c>
      <c r="K10" s="18"/>
    </row>
    <row r="11" spans="1:11" s="8" customFormat="1" ht="15.75" x14ac:dyDescent="0.25">
      <c r="A11" s="13" t="s">
        <v>108</v>
      </c>
      <c r="B11" s="26" t="str">
        <f>VLOOKUP(A11, Boats!A$1:F$144, 2, FALSE)</f>
        <v>Lintunen/Naysmith</v>
      </c>
      <c r="C11" s="26">
        <f>VLOOKUP(A11, Boats!A$1:F$144, 3, FALSE)</f>
        <v>67875</v>
      </c>
      <c r="D11" s="26">
        <f>VLOOKUP(A11, Boats!A$1:F$144, 5, FALSE)</f>
        <v>112</v>
      </c>
      <c r="E11" s="27">
        <v>0.820775462962963</v>
      </c>
      <c r="F11" s="27"/>
      <c r="G11" s="28">
        <f t="shared" si="0"/>
        <v>3054.9999999999945</v>
      </c>
      <c r="H11" s="26">
        <f t="shared" si="1"/>
        <v>580</v>
      </c>
      <c r="I11" s="28">
        <f t="shared" si="2"/>
        <v>2474.9999999999945</v>
      </c>
      <c r="J11" s="29">
        <f t="shared" si="3"/>
        <v>2</v>
      </c>
      <c r="K11" s="18"/>
    </row>
    <row r="12" spans="1:11" s="8" customFormat="1" ht="15.75" x14ac:dyDescent="0.25">
      <c r="A12" s="13" t="s">
        <v>144</v>
      </c>
      <c r="B12" s="26" t="str">
        <f>VLOOKUP(A12, Boats!A$1:F$144, 2, FALSE)</f>
        <v>J Pullen/B Bingham</v>
      </c>
      <c r="C12" s="26" t="str">
        <f>VLOOKUP(A12, Boats!A$1:F$144, 3, FALSE)</f>
        <v>CAN 16</v>
      </c>
      <c r="D12" s="26">
        <f>VLOOKUP(A12, Boats!A$1:F$144, 5, FALSE)</f>
        <v>133</v>
      </c>
      <c r="E12" s="27">
        <v>0.82384259259259263</v>
      </c>
      <c r="F12" s="27"/>
      <c r="G12" s="28">
        <f t="shared" si="0"/>
        <v>3319.9999999999945</v>
      </c>
      <c r="H12" s="26">
        <f t="shared" si="1"/>
        <v>689</v>
      </c>
      <c r="I12" s="28">
        <f t="shared" si="2"/>
        <v>2630.9999999999945</v>
      </c>
      <c r="J12" s="29">
        <f t="shared" si="3"/>
        <v>3</v>
      </c>
      <c r="K12" s="18"/>
    </row>
    <row r="13" spans="1:11" s="8" customFormat="1" ht="15.75" x14ac:dyDescent="0.25">
      <c r="A13" s="13" t="s">
        <v>39</v>
      </c>
      <c r="B13" s="26" t="str">
        <f>VLOOKUP(A13, Boats!A$1:F$144, 2, FALSE)</f>
        <v>Andy Kozieradzki</v>
      </c>
      <c r="C13" s="26">
        <f>VLOOKUP(A13, Boats!A$1:F$144, 3, FALSE)</f>
        <v>30578</v>
      </c>
      <c r="D13" s="26">
        <f>VLOOKUP(A13, Boats!A$1:F$144, 5, FALSE)</f>
        <v>133</v>
      </c>
      <c r="E13" s="27">
        <v>0.82162037037037028</v>
      </c>
      <c r="F13" s="27"/>
      <c r="G13" s="28">
        <f t="shared" si="0"/>
        <v>3127.9999999999836</v>
      </c>
      <c r="H13" s="26">
        <f t="shared" si="1"/>
        <v>689</v>
      </c>
      <c r="I13" s="28">
        <f t="shared" si="2"/>
        <v>2438.9999999999836</v>
      </c>
      <c r="J13" s="29">
        <f t="shared" si="3"/>
        <v>1</v>
      </c>
      <c r="K13" s="18"/>
    </row>
    <row r="14" spans="1:11" ht="15.75" x14ac:dyDescent="0.25">
      <c r="A14" s="13" t="s">
        <v>41</v>
      </c>
      <c r="B14" s="26" t="str">
        <f>VLOOKUP(A14, Boats!A$1:F$144, 2, FALSE)</f>
        <v>Larry Laing</v>
      </c>
      <c r="C14" s="26">
        <f>VLOOKUP(A14, Boats!A$1:F$144, 3, FALSE)</f>
        <v>42667</v>
      </c>
      <c r="D14" s="26">
        <f>VLOOKUP(A14, Boats!A$1:F$144, 5, FALSE)</f>
        <v>137</v>
      </c>
      <c r="E14" s="27"/>
      <c r="F14" s="27" t="s">
        <v>90</v>
      </c>
      <c r="G14" s="28" t="str">
        <f t="shared" si="0"/>
        <v/>
      </c>
      <c r="H14" s="26" t="str">
        <f t="shared" si="1"/>
        <v/>
      </c>
      <c r="I14" s="28" t="str">
        <f t="shared" si="2"/>
        <v/>
      </c>
      <c r="J14" s="33">
        <f t="shared" si="3"/>
        <v>6</v>
      </c>
      <c r="K14" s="20"/>
    </row>
    <row r="15" spans="1:11" ht="15.75" x14ac:dyDescent="0.25">
      <c r="A15" s="25"/>
      <c r="B15" s="26" t="e">
        <f>VLOOKUP(A15, Boats!A$1:F$144, 2, FALSE)</f>
        <v>#N/A</v>
      </c>
      <c r="C15" s="26" t="e">
        <f>VLOOKUP(A15, Boats!A$1:F$144, 3, FALSE)</f>
        <v>#N/A</v>
      </c>
      <c r="D15" s="26" t="e">
        <f>VLOOKUP(A15, Boats!A$1:F$144, 5, FALSE)</f>
        <v>#N/A</v>
      </c>
      <c r="E15" s="27"/>
      <c r="F15" s="27"/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33" t="e">
        <f t="shared" si="3"/>
        <v>#VALUE!</v>
      </c>
      <c r="K15" s="20"/>
    </row>
    <row r="16" spans="1:11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5,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 t="shared" si="3"/>
        <v>#VALUE!</v>
      </c>
      <c r="K16" s="20"/>
    </row>
    <row r="17" spans="1:11" ht="15.75" x14ac:dyDescent="0.25">
      <c r="A17" s="38"/>
      <c r="B17" s="14" t="e">
        <f>VLOOKUP(A17, Boats!A$1:F$144, 2, FALSE)</f>
        <v>#N/A</v>
      </c>
      <c r="C17" s="14" t="e">
        <f>VLOOKUP(A17, Boats!A$1:F$144, 3, FALSE)</f>
        <v>#N/A</v>
      </c>
      <c r="D17" s="14" t="e">
        <f>VLOOKUP(A17, Boats!A$1:F$144, 5, FALSE)</f>
        <v>#N/A</v>
      </c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 t="shared" si="3"/>
        <v>#VALUE!</v>
      </c>
      <c r="K17" s="20"/>
    </row>
    <row r="18" spans="1:11" ht="15.75" x14ac:dyDescent="0.25">
      <c r="A18" s="13"/>
      <c r="B18" s="14" t="e">
        <f>VLOOKUP(A18, Boats!A$1:F$144, 2, FALSE)</f>
        <v>#N/A</v>
      </c>
      <c r="C18" s="14" t="e">
        <f>VLOOKUP(A18, Boats!A$1:F$144, 3, FALSE)</f>
        <v>#N/A</v>
      </c>
      <c r="D18" s="14" t="e">
        <f>VLOOKUP(A18, Boats!A$1:F$144, 5, FALSE)</f>
        <v>#N/A</v>
      </c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 t="shared" si="3"/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9">
        <v>43242</v>
      </c>
      <c r="C21" s="7"/>
      <c r="D21" s="11" t="s">
        <v>88</v>
      </c>
      <c r="E21" s="21">
        <f>COUNTA(A26:A34)</f>
        <v>6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>
        <v>5.18</v>
      </c>
      <c r="C22" s="7"/>
      <c r="D22" s="11" t="s">
        <v>89</v>
      </c>
      <c r="E22" s="21">
        <f>E21-COUNTIF(F26:F34, "DNC")</f>
        <v>2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>
        <v>0.78888888888888886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 t="s">
        <v>133</v>
      </c>
      <c r="B26" s="26" t="str">
        <f>VLOOKUP(A26, Boats!A$1:F$144, 2, FALSE)</f>
        <v>Jason Allson</v>
      </c>
      <c r="C26" s="26">
        <f>VLOOKUP(A26, Boats!A$1:F$144, 3, FALSE)</f>
        <v>370</v>
      </c>
      <c r="D26" s="26">
        <f>VLOOKUP(A26, Boats!A$1:F$144, 5, FALSE)</f>
        <v>163</v>
      </c>
      <c r="E26" s="27">
        <v>0.83442129629629624</v>
      </c>
      <c r="F26" s="27"/>
      <c r="G26" s="28">
        <f t="shared" ref="G26:G34" si="4">IF(ISBLANK(E26), "", (E26-B$23) *24*60*60)</f>
        <v>3933.9999999999982</v>
      </c>
      <c r="H26" s="29">
        <f t="shared" ref="H26:H34" si="5">IF(ISBLANK(E26), "", ROUND(B$22*D26, 0))</f>
        <v>844</v>
      </c>
      <c r="I26" s="28">
        <f t="shared" ref="I26:I34" si="6">IF(ISBLANK(E26),"",G26-H26)</f>
        <v>3089.9999999999982</v>
      </c>
      <c r="J26" s="29">
        <f t="shared" ref="J26:J34" si="7">IF(F26="DNF", $E$22+1, IF(F26="DNS", $E$22+1, IF(F26="DSQ", $E$22+1, IF(F26="DNC", $E$21+1, RANK(I26, I$26:I$34, 1)))))</f>
        <v>2</v>
      </c>
      <c r="K26" s="20"/>
    </row>
    <row r="27" spans="1:11" ht="15.75" x14ac:dyDescent="0.25">
      <c r="A27" s="13" t="s">
        <v>143</v>
      </c>
      <c r="B27" s="26" t="str">
        <f>VLOOKUP(A27, Boats!A$1:F$144, 2, FALSE)</f>
        <v>Andrea Hill</v>
      </c>
      <c r="C27" s="26">
        <f>VLOOKUP(A27, Boats!A$1:F$144, 3, FALSE)</f>
        <v>533</v>
      </c>
      <c r="D27" s="26">
        <f>VLOOKUP(A27, Boats!A$1:F$144, 5, FALSE)</f>
        <v>173</v>
      </c>
      <c r="E27" s="27"/>
      <c r="F27" s="27" t="s">
        <v>90</v>
      </c>
      <c r="G27" s="28" t="str">
        <f t="shared" si="4"/>
        <v/>
      </c>
      <c r="H27" s="29" t="str">
        <f t="shared" si="5"/>
        <v/>
      </c>
      <c r="I27" s="28" t="str">
        <f t="shared" si="6"/>
        <v/>
      </c>
      <c r="J27" s="29">
        <f t="shared" si="7"/>
        <v>7</v>
      </c>
      <c r="K27" s="20"/>
    </row>
    <row r="28" spans="1:11" ht="15.75" x14ac:dyDescent="0.25">
      <c r="A28" s="13" t="s">
        <v>145</v>
      </c>
      <c r="B28" s="26" t="str">
        <f>VLOOKUP(A28, Boats!A$1:F$144, 2, FALSE)</f>
        <v>Paul Dezell</v>
      </c>
      <c r="C28" s="26">
        <f>VLOOKUP(A28, Boats!A$1:F$144, 3, FALSE)</f>
        <v>214</v>
      </c>
      <c r="D28" s="26">
        <v>185</v>
      </c>
      <c r="E28" s="27">
        <v>0.83516203703703706</v>
      </c>
      <c r="F28" s="27"/>
      <c r="G28" s="28">
        <f t="shared" si="4"/>
        <v>3998.0000000000045</v>
      </c>
      <c r="H28" s="29">
        <f t="shared" si="5"/>
        <v>958</v>
      </c>
      <c r="I28" s="28">
        <f t="shared" si="6"/>
        <v>3040.0000000000045</v>
      </c>
      <c r="J28" s="29">
        <f t="shared" si="7"/>
        <v>1</v>
      </c>
      <c r="K28" s="20"/>
    </row>
    <row r="29" spans="1:11" ht="15.75" x14ac:dyDescent="0.25">
      <c r="A29" s="13" t="s">
        <v>57</v>
      </c>
      <c r="B29" s="26" t="str">
        <f>VLOOKUP(A29, Boats!A$1:F$144, 2, FALSE)</f>
        <v>George Mooney</v>
      </c>
      <c r="C29" s="26">
        <f>VLOOKUP(A29, Boats!A$1:F$144, 3, FALSE)</f>
        <v>74023</v>
      </c>
      <c r="D29" s="26">
        <f>VLOOKUP(A29, Boats!A$1:F$144, 5, FALSE)</f>
        <v>192</v>
      </c>
      <c r="E29" s="27"/>
      <c r="F29" s="27" t="s">
        <v>90</v>
      </c>
      <c r="G29" s="28" t="str">
        <f t="shared" si="4"/>
        <v/>
      </c>
      <c r="H29" s="29" t="str">
        <f t="shared" si="5"/>
        <v/>
      </c>
      <c r="I29" s="28" t="str">
        <f t="shared" si="6"/>
        <v/>
      </c>
      <c r="J29" s="29">
        <f t="shared" si="7"/>
        <v>7</v>
      </c>
      <c r="K29" s="20"/>
    </row>
    <row r="30" spans="1:11" ht="15.75" x14ac:dyDescent="0.25">
      <c r="A30" s="13" t="s">
        <v>64</v>
      </c>
      <c r="B30" s="26" t="str">
        <f>VLOOKUP(A30, Boats!A$1:F$144, 2, FALSE)</f>
        <v>John Amyot</v>
      </c>
      <c r="C30" s="26">
        <f>VLOOKUP(A30, Boats!A$1:F$144, 3, FALSE)</f>
        <v>50</v>
      </c>
      <c r="D30" s="26">
        <f>VLOOKUP(A30, Boats!A$1:F$144, 5, FALSE)</f>
        <v>205</v>
      </c>
      <c r="E30" s="27"/>
      <c r="F30" s="27" t="s">
        <v>90</v>
      </c>
      <c r="G30" s="28" t="str">
        <f t="shared" si="4"/>
        <v/>
      </c>
      <c r="H30" s="29" t="str">
        <f t="shared" si="5"/>
        <v/>
      </c>
      <c r="I30" s="28" t="str">
        <f t="shared" si="6"/>
        <v/>
      </c>
      <c r="J30" s="29">
        <f t="shared" si="7"/>
        <v>7</v>
      </c>
      <c r="K30" s="20"/>
    </row>
    <row r="31" spans="1:11" ht="15.75" x14ac:dyDescent="0.25">
      <c r="A31" s="13" t="s">
        <v>91</v>
      </c>
      <c r="B31" s="26" t="str">
        <f>VLOOKUP(A31, Boats!A$1:F$144, 2, FALSE)</f>
        <v>Lothar Bauer</v>
      </c>
      <c r="C31" s="26">
        <f>VLOOKUP(A31, Boats!A$1:F$144, 3, FALSE)</f>
        <v>543</v>
      </c>
      <c r="D31" s="26">
        <f>VLOOKUP(A31, Boats!A$1:F$144, 5, FALSE)</f>
        <v>211</v>
      </c>
      <c r="E31" s="27"/>
      <c r="F31" s="27" t="s">
        <v>90</v>
      </c>
      <c r="G31" s="28" t="str">
        <f t="shared" si="4"/>
        <v/>
      </c>
      <c r="H31" s="29" t="str">
        <f t="shared" si="5"/>
        <v/>
      </c>
      <c r="I31" s="28" t="str">
        <f t="shared" si="6"/>
        <v/>
      </c>
      <c r="J31" s="29">
        <f t="shared" si="7"/>
        <v>7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4"/>
        <v/>
      </c>
      <c r="H32" s="14" t="str">
        <f t="shared" si="5"/>
        <v/>
      </c>
      <c r="I32" s="16" t="str">
        <f t="shared" si="6"/>
        <v/>
      </c>
      <c r="J32" s="14" t="e">
        <f t="shared" si="7"/>
        <v>#VALUE!</v>
      </c>
      <c r="K32" s="20"/>
    </row>
    <row r="33" spans="1:11" ht="15.75" x14ac:dyDescent="0.25">
      <c r="A33" s="25"/>
      <c r="B33" s="26" t="e">
        <f>VLOOKUP(A33, Boats!A$1:F$144, 2, FALSE)</f>
        <v>#N/A</v>
      </c>
      <c r="C33" s="26" t="e">
        <f>VLOOKUP(A33, Boats!A$1:F$144, 3, FALSE)</f>
        <v>#N/A</v>
      </c>
      <c r="D33" s="26" t="e">
        <f>VLOOKUP(A33, Boats!A$1:F$144, 5, FALSE)</f>
        <v>#N/A</v>
      </c>
      <c r="E33" s="27"/>
      <c r="F33" s="27"/>
      <c r="G33" s="28" t="str">
        <f t="shared" si="4"/>
        <v/>
      </c>
      <c r="H33" s="29" t="str">
        <f t="shared" si="5"/>
        <v/>
      </c>
      <c r="I33" s="28" t="str">
        <f t="shared" si="6"/>
        <v/>
      </c>
      <c r="J33" s="29" t="e">
        <f t="shared" si="7"/>
        <v>#VALUE!</v>
      </c>
      <c r="K33" s="20"/>
    </row>
    <row r="34" spans="1:11" ht="15.75" x14ac:dyDescent="0.25">
      <c r="A34" s="13"/>
      <c r="B34" s="14" t="e">
        <f>VLOOKUP(A34, Boats!A$1:F$144, 2, FALSE)</f>
        <v>#N/A</v>
      </c>
      <c r="C34" s="14" t="e">
        <f>VLOOKUP(A34, Boats!A$1:F$144, 3, FALSE)</f>
        <v>#N/A</v>
      </c>
      <c r="D34" s="14" t="e">
        <f>VLOOKUP(A34, Boats!A$1:F$144, 5, FALSE)</f>
        <v>#N/A</v>
      </c>
      <c r="E34" s="15"/>
      <c r="F34" s="15"/>
      <c r="G34" s="16" t="str">
        <f t="shared" si="4"/>
        <v/>
      </c>
      <c r="H34" s="14" t="str">
        <f t="shared" si="5"/>
        <v/>
      </c>
      <c r="I34" s="16" t="str">
        <f t="shared" si="6"/>
        <v/>
      </c>
      <c r="J34" s="14" t="e">
        <f t="shared" si="7"/>
        <v>#VALUE!</v>
      </c>
      <c r="K34" s="20"/>
    </row>
    <row r="36" spans="1:11" ht="18.75" x14ac:dyDescent="0.3">
      <c r="A36" s="4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11" t="s">
        <v>14</v>
      </c>
      <c r="B37" s="9">
        <v>43242</v>
      </c>
      <c r="C37" s="7"/>
      <c r="D37" s="11" t="s">
        <v>88</v>
      </c>
      <c r="E37" s="21">
        <f>COUNTA(A42:A52)</f>
        <v>6</v>
      </c>
      <c r="F37" s="7"/>
      <c r="G37" s="7"/>
      <c r="H37" s="7"/>
      <c r="I37" s="7"/>
      <c r="J37" s="7"/>
      <c r="K37" s="7"/>
    </row>
    <row r="38" spans="1:11" x14ac:dyDescent="0.25">
      <c r="A38" s="11" t="s">
        <v>10</v>
      </c>
      <c r="B38" s="6">
        <v>4.29</v>
      </c>
      <c r="C38" s="7"/>
      <c r="D38" s="11" t="s">
        <v>89</v>
      </c>
      <c r="E38" s="21">
        <f>E37-COUNTIF(F42:F52, "DNC")</f>
        <v>4</v>
      </c>
      <c r="F38" s="7"/>
      <c r="G38" s="7"/>
      <c r="H38" s="7"/>
      <c r="I38" s="7"/>
      <c r="J38" s="7"/>
      <c r="K38" s="7"/>
    </row>
    <row r="39" spans="1:11" x14ac:dyDescent="0.25">
      <c r="A39" s="11" t="s">
        <v>11</v>
      </c>
      <c r="B39" s="10">
        <v>0.79236111111111107</v>
      </c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11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s="8" customFormat="1" x14ac:dyDescent="0.25">
      <c r="A41" s="19" t="s">
        <v>0</v>
      </c>
      <c r="B41" s="18" t="s">
        <v>5</v>
      </c>
      <c r="C41" s="18" t="s">
        <v>3</v>
      </c>
      <c r="D41" s="18" t="s">
        <v>7</v>
      </c>
      <c r="E41" s="18" t="s">
        <v>12</v>
      </c>
      <c r="F41" s="18" t="s">
        <v>26</v>
      </c>
      <c r="G41" s="18" t="s">
        <v>28</v>
      </c>
      <c r="H41" s="18" t="s">
        <v>13</v>
      </c>
      <c r="I41" s="18" t="s">
        <v>30</v>
      </c>
      <c r="J41" s="18" t="s">
        <v>15</v>
      </c>
      <c r="K41" s="12" t="s">
        <v>16</v>
      </c>
    </row>
    <row r="42" spans="1:11" ht="15.75" x14ac:dyDescent="0.25">
      <c r="A42" s="13" t="s">
        <v>66</v>
      </c>
      <c r="B42" s="26" t="str">
        <f>VLOOKUP(A42, Boats!A$1:F$144, 2, FALSE)</f>
        <v>Mary Chesnik</v>
      </c>
      <c r="C42" s="26">
        <f>VLOOKUP(A42, Boats!A$1:F$144, 3, FALSE)</f>
        <v>15944</v>
      </c>
      <c r="D42" s="26">
        <f>VLOOKUP(A42, Boats!A$1:F$144, 5, FALSE)</f>
        <v>217</v>
      </c>
      <c r="E42" s="27">
        <v>0.82731481481481473</v>
      </c>
      <c r="F42" s="27"/>
      <c r="G42" s="28">
        <f t="shared" ref="G42:G52" si="8">IF(ISBLANK(E42), "", (E42-B$39) *24*60*60)</f>
        <v>3019.9999999999955</v>
      </c>
      <c r="H42" s="29">
        <f t="shared" ref="H42:H52" si="9">IF(ISBLANK(E42), "", ROUND(B$38*D42, 0))</f>
        <v>931</v>
      </c>
      <c r="I42" s="28">
        <f t="shared" ref="I42:I52" si="10">IF(ISBLANK(E42),"",G42-H42)</f>
        <v>2088.9999999999955</v>
      </c>
      <c r="J42" s="31">
        <f t="shared" ref="J42:J52" si="11">IF(F42="DNF", $E$38+1, IF(F42="DNS", $E$38+1, IF(F42="DSQ", $E$38+1, IF(F42="DNC", $E$37+1, RANK(I42, I$42:I$52, 1)))))</f>
        <v>2</v>
      </c>
      <c r="K42" s="17"/>
    </row>
    <row r="43" spans="1:11" ht="15.75" x14ac:dyDescent="0.25">
      <c r="A43" s="13" t="s">
        <v>124</v>
      </c>
      <c r="B43" s="26" t="str">
        <f>VLOOKUP(A43, Boats!A$1:F$144, 2, FALSE)</f>
        <v>Walter Argent</v>
      </c>
      <c r="C43" s="26">
        <f>VLOOKUP(A43, Boats!A$1:F$144, 3, FALSE)</f>
        <v>15901</v>
      </c>
      <c r="D43" s="26">
        <f>VLOOKUP(A43, Boats!A$1:F$144, 5, FALSE)</f>
        <v>229</v>
      </c>
      <c r="E43" s="27"/>
      <c r="F43" s="27" t="s">
        <v>90</v>
      </c>
      <c r="G43" s="28" t="str">
        <f t="shared" si="8"/>
        <v/>
      </c>
      <c r="H43" s="29" t="str">
        <f t="shared" si="9"/>
        <v/>
      </c>
      <c r="I43" s="28" t="str">
        <f t="shared" si="10"/>
        <v/>
      </c>
      <c r="J43" s="31">
        <f t="shared" si="11"/>
        <v>7</v>
      </c>
      <c r="K43" s="17"/>
    </row>
    <row r="44" spans="1:11" ht="15.75" x14ac:dyDescent="0.25">
      <c r="A44" s="13" t="s">
        <v>95</v>
      </c>
      <c r="B44" s="14" t="str">
        <f>VLOOKUP(A44, Boats!A$1:F$144, 2, FALSE)</f>
        <v>Zane Handysides</v>
      </c>
      <c r="C44" s="14">
        <f>VLOOKUP(A44, Boats!A$1:F$144, 3, FALSE)</f>
        <v>5988</v>
      </c>
      <c r="D44" s="14">
        <f>VLOOKUP(A44, Boats!A$1:F$144, 5, FALSE)</f>
        <v>229</v>
      </c>
      <c r="E44" s="15">
        <v>0.82915509259259268</v>
      </c>
      <c r="F44" s="15"/>
      <c r="G44" s="16">
        <f t="shared" si="8"/>
        <v>3179.0000000000109</v>
      </c>
      <c r="H44" s="14">
        <f t="shared" si="9"/>
        <v>982</v>
      </c>
      <c r="I44" s="16">
        <f t="shared" si="10"/>
        <v>2197.0000000000109</v>
      </c>
      <c r="J44" s="24">
        <f t="shared" si="11"/>
        <v>3</v>
      </c>
      <c r="K44" s="20"/>
    </row>
    <row r="45" spans="1:11" ht="15.75" x14ac:dyDescent="0.25">
      <c r="A45" s="13" t="s">
        <v>74</v>
      </c>
      <c r="B45" s="14" t="str">
        <f>VLOOKUP(A45, Boats!A$1:F$144, 2, FALSE)</f>
        <v>Chris Wysynski</v>
      </c>
      <c r="C45" s="14">
        <f>VLOOKUP(A45, Boats!A$1:F$144, 3, FALSE)</f>
        <v>68</v>
      </c>
      <c r="D45" s="14">
        <f>VLOOKUP(A45, Boats!A$1:F$144, 5, FALSE)</f>
        <v>229</v>
      </c>
      <c r="E45" s="15">
        <v>0.82988425925925924</v>
      </c>
      <c r="F45" s="15"/>
      <c r="G45" s="16">
        <f t="shared" si="8"/>
        <v>3242.0000000000018</v>
      </c>
      <c r="H45" s="14">
        <f t="shared" si="9"/>
        <v>982</v>
      </c>
      <c r="I45" s="16">
        <f t="shared" si="10"/>
        <v>2260.0000000000018</v>
      </c>
      <c r="J45" s="24">
        <f t="shared" si="11"/>
        <v>4</v>
      </c>
      <c r="K45" s="20"/>
    </row>
    <row r="46" spans="1:11" ht="15.75" x14ac:dyDescent="0.25">
      <c r="A46" s="38" t="s">
        <v>80</v>
      </c>
      <c r="B46" s="34" t="str">
        <f>VLOOKUP(A46, Boats!A$1:F$144, 2, FALSE)</f>
        <v>Bernard Wolter</v>
      </c>
      <c r="C46" s="34">
        <f>VLOOKUP(A46, Boats!A$1:F$144, 3, FALSE)</f>
        <v>99</v>
      </c>
      <c r="D46" s="34">
        <f>VLOOKUP(A46, Boats!A$1:F$144, 5, FALSE)</f>
        <v>237</v>
      </c>
      <c r="E46" s="36">
        <v>0.82803240740740736</v>
      </c>
      <c r="F46" s="36"/>
      <c r="G46" s="37">
        <f>IF(ISBLANK(E46), "", (E46-B$39) *24*60*60)</f>
        <v>3081.9999999999986</v>
      </c>
      <c r="H46" s="35">
        <f>IF(ISBLANK(E46), "", ROUND(B$38*D46, 0))</f>
        <v>1017</v>
      </c>
      <c r="I46" s="37">
        <f>IF(ISBLANK(E46),"",G46-H46)</f>
        <v>2064.9999999999986</v>
      </c>
      <c r="J46" s="39">
        <f t="shared" si="11"/>
        <v>1</v>
      </c>
      <c r="K46" s="20"/>
    </row>
    <row r="47" spans="1:11" ht="15.75" x14ac:dyDescent="0.25">
      <c r="A47" s="13" t="s">
        <v>117</v>
      </c>
      <c r="B47" s="14" t="str">
        <f>VLOOKUP(A47, Boats!A$1:F$144, 2, FALSE)</f>
        <v>MJ Hutchinson</v>
      </c>
      <c r="C47" s="14">
        <f>VLOOKUP(A47, Boats!A$1:F$144, 3, FALSE)</f>
        <v>178</v>
      </c>
      <c r="D47" s="14">
        <f>VLOOKUP(A47, Boats!A$1:F$144, 5, FALSE)</f>
        <v>246</v>
      </c>
      <c r="E47" s="15"/>
      <c r="F47" s="15" t="s">
        <v>90</v>
      </c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32">
        <f t="shared" si="11"/>
        <v>7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2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5,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2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5,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2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5,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2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5,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24" t="e">
        <f t="shared" si="11"/>
        <v>#VALUE!</v>
      </c>
      <c r="K52" s="20"/>
    </row>
  </sheetData>
  <sheetProtection insertRows="0" deleteRows="0"/>
  <conditionalFormatting sqref="A26:J34 A10:J18 A42:J52">
    <cfRule type="expression" dxfId="2751" priority="1">
      <formula>NOT(ISBLANK($F10))</formula>
    </cfRule>
    <cfRule type="expression" dxfId="2750" priority="2">
      <formula>$J10=3</formula>
    </cfRule>
    <cfRule type="expression" dxfId="2749" priority="3">
      <formula>$J10=2</formula>
    </cfRule>
    <cfRule type="expression" dxfId="2748" priority="4">
      <formula>$J10=1</formula>
    </cfRule>
  </conditionalFormatting>
  <dataValidations count="1">
    <dataValidation type="list" allowBlank="1" showInputMessage="1" showErrorMessage="1" sqref="A26:A34 A10:A18 A42:A52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F26:F34 F10:F18 F42:F52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1"/>
  <sheetViews>
    <sheetView topLeftCell="A7" zoomScaleNormal="100" workbookViewId="0">
      <selection activeCell="A34" sqref="A34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25</v>
      </c>
    </row>
    <row r="2" spans="1:11" ht="18.75" x14ac:dyDescent="0.3">
      <c r="A2" s="2" t="s">
        <v>96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>
        <v>43243</v>
      </c>
      <c r="C5" s="7"/>
      <c r="D5" s="11" t="s">
        <v>88</v>
      </c>
      <c r="E5" s="23">
        <f>COUNTA(A10:A20)</f>
        <v>5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>
        <v>5.18</v>
      </c>
      <c r="C6" s="7"/>
      <c r="D6" s="11" t="s">
        <v>89</v>
      </c>
      <c r="E6" s="23">
        <f>E5-COUNTIF(F10:F20, "DNC")</f>
        <v>3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>
        <v>0.78125</v>
      </c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2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ht="15.75" x14ac:dyDescent="0.25">
      <c r="A10" s="13" t="s">
        <v>31</v>
      </c>
      <c r="B10" s="14" t="str">
        <f>VLOOKUP(A10, Boats!A$1:F$144, 2, FALSE)</f>
        <v>Dave Evans</v>
      </c>
      <c r="C10" s="14">
        <f>VLOOKUP(A10, Boats!A$1:F$144, 3, FALSE)</f>
        <v>9</v>
      </c>
      <c r="D10" s="14">
        <f>VLOOKUP(A10, Boats!A$1:F$144, 6, FALSE)</f>
        <v>90</v>
      </c>
      <c r="E10" s="15"/>
      <c r="F10" s="15" t="s">
        <v>17</v>
      </c>
      <c r="G10" s="16" t="str">
        <f t="shared" ref="G10:G20" si="0">IF(ISBLANK(E10), "", (E10-B$7) *24*60*60)</f>
        <v/>
      </c>
      <c r="H10" s="14" t="str">
        <f t="shared" ref="H10:H20" si="1">IF(ISBLANK(E10), "", ROUND(B$6*D10, 0))</f>
        <v/>
      </c>
      <c r="I10" s="16" t="str">
        <f t="shared" ref="I10:I20" si="2">IF(ISBLANK(E10),"",G10-H10)</f>
        <v/>
      </c>
      <c r="J10" s="22">
        <f t="shared" ref="J10:J20" si="3">IF(F10="DNF", $E$6+1, IF(F10="DNS", $E$6+1, IF(F10="DSQ", $E$6+1, IF(F10="DNC", $E$5+1, RANK(I10, I$10:I$20, 1)))))</f>
        <v>4</v>
      </c>
      <c r="K10" s="17"/>
    </row>
    <row r="11" spans="1:11" ht="15.75" x14ac:dyDescent="0.25">
      <c r="A11" s="13" t="s">
        <v>114</v>
      </c>
      <c r="B11" s="26" t="str">
        <f>VLOOKUP(A11, Boats!A$1:F$144, 2, FALSE)</f>
        <v>Scott Pillon</v>
      </c>
      <c r="C11" s="26">
        <f>VLOOKUP(A11, Boats!A$1:F$144, 3, FALSE)</f>
        <v>911</v>
      </c>
      <c r="D11" s="29">
        <f>VLOOKUP(A11, Boats!A$1:F$144, 6, FALSE)</f>
        <v>99</v>
      </c>
      <c r="E11" s="27"/>
      <c r="F11" s="27" t="s">
        <v>90</v>
      </c>
      <c r="G11" s="28" t="str">
        <f t="shared" si="0"/>
        <v/>
      </c>
      <c r="H11" s="26" t="str">
        <f t="shared" si="1"/>
        <v/>
      </c>
      <c r="I11" s="28" t="str">
        <f t="shared" si="2"/>
        <v/>
      </c>
      <c r="J11" s="29">
        <f t="shared" si="3"/>
        <v>6</v>
      </c>
      <c r="K11" s="17"/>
    </row>
    <row r="12" spans="1:11" ht="15.75" x14ac:dyDescent="0.25">
      <c r="A12" s="13" t="s">
        <v>108</v>
      </c>
      <c r="B12" s="14" t="str">
        <f>VLOOKUP(A12, Boats!A$1:F$144, 2, FALSE)</f>
        <v>Lintunen/Naysmith</v>
      </c>
      <c r="C12" s="14">
        <f>VLOOKUP(A12, Boats!A$1:F$144, 3, FALSE)</f>
        <v>67875</v>
      </c>
      <c r="D12" s="14">
        <f>VLOOKUP(A12, Boats!A$1:F$144, 6, FALSE)</f>
        <v>102</v>
      </c>
      <c r="E12" s="15">
        <v>0.85659722222222223</v>
      </c>
      <c r="F12" s="15"/>
      <c r="G12" s="16">
        <f t="shared" si="0"/>
        <v>6510.0000000000009</v>
      </c>
      <c r="H12" s="14">
        <f t="shared" si="1"/>
        <v>528</v>
      </c>
      <c r="I12" s="16">
        <f t="shared" si="2"/>
        <v>5982.0000000000009</v>
      </c>
      <c r="J12" s="14">
        <f t="shared" si="3"/>
        <v>2</v>
      </c>
      <c r="K12" s="20"/>
    </row>
    <row r="13" spans="1:11" ht="15.75" x14ac:dyDescent="0.25">
      <c r="A13" s="13" t="s">
        <v>147</v>
      </c>
      <c r="B13" s="14" t="str">
        <f>VLOOKUP(A13, Boats!A$1:F$144, 2, FALSE)</f>
        <v>Brad Blackton</v>
      </c>
      <c r="C13" s="14">
        <f>VLOOKUP(A13, Boats!A$1:F$144, 3, FALSE)</f>
        <v>112</v>
      </c>
      <c r="D13" s="22">
        <f>VLOOKUP(A13, Boats!A$1:F$144, 6, FALSE)</f>
        <v>102</v>
      </c>
      <c r="E13" s="15"/>
      <c r="F13" s="15" t="s">
        <v>90</v>
      </c>
      <c r="G13" s="16" t="str">
        <f t="shared" si="0"/>
        <v/>
      </c>
      <c r="H13" s="14" t="str">
        <f t="shared" si="1"/>
        <v/>
      </c>
      <c r="I13" s="16" t="str">
        <f t="shared" si="2"/>
        <v/>
      </c>
      <c r="J13" s="22">
        <f t="shared" si="3"/>
        <v>6</v>
      </c>
      <c r="K13" s="20"/>
    </row>
    <row r="14" spans="1:11" ht="15.75" x14ac:dyDescent="0.25">
      <c r="A14" s="13" t="s">
        <v>107</v>
      </c>
      <c r="B14" s="14" t="str">
        <f>VLOOKUP(A14, Boats!A$1:F$144, 2, FALSE)</f>
        <v>Rob Ferguson</v>
      </c>
      <c r="C14" s="14"/>
      <c r="D14" s="14">
        <f>VLOOKUP(A14, Boats!A$1:F$144, 6, FALSE)</f>
        <v>108</v>
      </c>
      <c r="E14" s="15">
        <v>0.83587962962962958</v>
      </c>
      <c r="F14" s="15"/>
      <c r="G14" s="16">
        <f t="shared" si="0"/>
        <v>4719.9999999999964</v>
      </c>
      <c r="H14" s="14">
        <f t="shared" si="1"/>
        <v>559</v>
      </c>
      <c r="I14" s="16">
        <f t="shared" si="2"/>
        <v>4160.9999999999964</v>
      </c>
      <c r="J14" s="14">
        <f t="shared" si="3"/>
        <v>1</v>
      </c>
      <c r="K14" s="20"/>
    </row>
    <row r="15" spans="1:11" ht="15.75" x14ac:dyDescent="0.25">
      <c r="A15" s="13"/>
      <c r="B15" s="14" t="e">
        <f>VLOOKUP(A15, Boats!A$1:F$144, 2, FALSE)</f>
        <v>#N/A</v>
      </c>
      <c r="C15" s="14" t="e">
        <f>VLOOKUP(A15, Boats!A$1:F$144, 3, FALSE)</f>
        <v>#N/A</v>
      </c>
      <c r="D15" s="14" t="e">
        <f>VLOOKUP(A15, Boats!A$1:F$144, 6, FALSE)</f>
        <v>#N/A</v>
      </c>
      <c r="E15" s="15"/>
      <c r="F15" s="15"/>
      <c r="G15" s="16" t="str">
        <f t="shared" si="0"/>
        <v/>
      </c>
      <c r="H15" s="14" t="str">
        <f t="shared" si="1"/>
        <v/>
      </c>
      <c r="I15" s="16" t="str">
        <f t="shared" si="2"/>
        <v/>
      </c>
      <c r="J15" s="14" t="e">
        <f t="shared" si="3"/>
        <v>#VALUE!</v>
      </c>
      <c r="K15" s="20"/>
    </row>
    <row r="16" spans="1:11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6,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14" t="e">
        <f t="shared" si="3"/>
        <v>#VALUE!</v>
      </c>
      <c r="K16" s="20"/>
    </row>
    <row r="17" spans="1:11" ht="15.75" x14ac:dyDescent="0.25">
      <c r="A17" s="25"/>
      <c r="B17" s="26" t="e">
        <f>VLOOKUP(A17, Boats!A$1:F$144, 2, FALSE)</f>
        <v>#N/A</v>
      </c>
      <c r="C17" s="26" t="e">
        <f>VLOOKUP(A17, Boats!A$1:F$144, 3, FALSE)</f>
        <v>#N/A</v>
      </c>
      <c r="D17" s="29" t="e">
        <f>VLOOKUP(A17, Boats!A$1:F$144, 6, FALSE)</f>
        <v>#N/A</v>
      </c>
      <c r="E17" s="27"/>
      <c r="F17" s="27"/>
      <c r="G17" s="28" t="str">
        <f t="shared" si="0"/>
        <v/>
      </c>
      <c r="H17" s="26" t="str">
        <f t="shared" si="1"/>
        <v/>
      </c>
      <c r="I17" s="28" t="str">
        <f t="shared" si="2"/>
        <v/>
      </c>
      <c r="J17" s="29" t="e">
        <f t="shared" si="3"/>
        <v>#VALUE!</v>
      </c>
      <c r="K17" s="20"/>
    </row>
    <row r="18" spans="1:11" ht="15.75" x14ac:dyDescent="0.25">
      <c r="A18" s="25"/>
      <c r="B18" s="26" t="e">
        <f>VLOOKUP(A18, Boats!A$1:F$144, 2, FALSE)</f>
        <v>#N/A</v>
      </c>
      <c r="C18" s="26" t="e">
        <f>VLOOKUP(A18, Boats!A$1:F$144, 3, FALSE)</f>
        <v>#N/A</v>
      </c>
      <c r="D18" s="29" t="e">
        <f>VLOOKUP(A18, Boats!A$1:F$144, 6, FALSE)</f>
        <v>#N/A</v>
      </c>
      <c r="E18" s="27"/>
      <c r="F18" s="27"/>
      <c r="G18" s="28" t="str">
        <f t="shared" si="0"/>
        <v/>
      </c>
      <c r="H18" s="26" t="str">
        <f t="shared" si="1"/>
        <v/>
      </c>
      <c r="I18" s="28" t="str">
        <f t="shared" si="2"/>
        <v/>
      </c>
      <c r="J18" s="29" t="e">
        <f t="shared" si="3"/>
        <v>#VALUE!</v>
      </c>
      <c r="K18" s="20"/>
    </row>
    <row r="19" spans="1:11" ht="15.75" x14ac:dyDescent="0.25">
      <c r="A19" s="13"/>
      <c r="B19" s="14" t="e">
        <f>VLOOKUP(A19, Boats!A$1:F$144, 2, FALSE)</f>
        <v>#N/A</v>
      </c>
      <c r="C19" s="14" t="e">
        <f>VLOOKUP(A19, Boats!A$1:F$144, 3, FALSE)</f>
        <v>#N/A</v>
      </c>
      <c r="D19" s="22" t="e">
        <f>VLOOKUP(A19, Boats!A$1:F$144, 6, FALSE)</f>
        <v>#N/A</v>
      </c>
      <c r="E19" s="15"/>
      <c r="F19" s="15"/>
      <c r="G19" s="16" t="str">
        <f t="shared" si="0"/>
        <v/>
      </c>
      <c r="H19" s="14" t="str">
        <f t="shared" si="1"/>
        <v/>
      </c>
      <c r="I19" s="16" t="str">
        <f t="shared" si="2"/>
        <v/>
      </c>
      <c r="J19" s="22" t="e">
        <f t="shared" si="3"/>
        <v>#VALUE!</v>
      </c>
      <c r="K19" s="20"/>
    </row>
    <row r="20" spans="1:11" ht="15.75" x14ac:dyDescent="0.25">
      <c r="A20" s="13"/>
      <c r="B20" s="14" t="e">
        <f>VLOOKUP(A20, Boats!A$1:F$144, 2, FALSE)</f>
        <v>#N/A</v>
      </c>
      <c r="C20" s="14" t="e">
        <f>VLOOKUP(A20, Boats!A$1:F$144, 3, FALSE)</f>
        <v>#N/A</v>
      </c>
      <c r="D20" s="22" t="e">
        <f>VLOOKUP(A20, Boats!A$1:F$144, 6, FALSE)</f>
        <v>#N/A</v>
      </c>
      <c r="E20" s="15"/>
      <c r="F20" s="15"/>
      <c r="G20" s="16" t="str">
        <f t="shared" si="0"/>
        <v/>
      </c>
      <c r="H20" s="14" t="str">
        <f t="shared" si="1"/>
        <v/>
      </c>
      <c r="I20" s="16" t="str">
        <f t="shared" si="2"/>
        <v/>
      </c>
      <c r="J20" s="22" t="e">
        <f t="shared" si="3"/>
        <v>#VALUE!</v>
      </c>
      <c r="K20" s="20"/>
    </row>
    <row r="21" spans="1:11" ht="14.25" customHeight="1" x14ac:dyDescent="0.25"/>
    <row r="22" spans="1:11" ht="18.75" x14ac:dyDescent="0.3">
      <c r="A22" s="4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11" t="s">
        <v>14</v>
      </c>
      <c r="B23" s="9">
        <v>43243</v>
      </c>
      <c r="C23" s="7"/>
      <c r="D23" s="11" t="s">
        <v>88</v>
      </c>
      <c r="E23" s="23">
        <f>COUNTA(A28:A34)</f>
        <v>6</v>
      </c>
      <c r="F23" s="7"/>
      <c r="G23" s="7"/>
      <c r="H23" s="7"/>
      <c r="I23" s="7"/>
      <c r="J23" s="7"/>
      <c r="K23" s="7"/>
    </row>
    <row r="24" spans="1:11" x14ac:dyDescent="0.25">
      <c r="A24" s="11" t="s">
        <v>10</v>
      </c>
      <c r="B24" s="6">
        <v>5.18</v>
      </c>
      <c r="C24" s="7"/>
      <c r="D24" s="11" t="s">
        <v>89</v>
      </c>
      <c r="E24" s="23">
        <f>E23-COUNTIF(F28:F34, "DNC")</f>
        <v>5</v>
      </c>
      <c r="F24" s="7"/>
      <c r="G24" s="7"/>
      <c r="H24" s="7"/>
      <c r="I24" s="7"/>
      <c r="J24" s="7"/>
      <c r="K24" s="7"/>
    </row>
    <row r="25" spans="1:11" x14ac:dyDescent="0.25">
      <c r="A25" s="11" t="s">
        <v>11</v>
      </c>
      <c r="B25" s="10">
        <v>0.78472222222222221</v>
      </c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19" t="s">
        <v>0</v>
      </c>
      <c r="B27" s="18" t="s">
        <v>5</v>
      </c>
      <c r="C27" s="18" t="s">
        <v>3</v>
      </c>
      <c r="D27" s="18" t="s">
        <v>2</v>
      </c>
      <c r="E27" s="18" t="s">
        <v>12</v>
      </c>
      <c r="F27" s="18" t="s">
        <v>26</v>
      </c>
      <c r="G27" s="18" t="s">
        <v>28</v>
      </c>
      <c r="H27" s="18" t="s">
        <v>13</v>
      </c>
      <c r="I27" s="18" t="s">
        <v>30</v>
      </c>
      <c r="J27" s="18" t="s">
        <v>15</v>
      </c>
      <c r="K27" s="12" t="s">
        <v>16</v>
      </c>
    </row>
    <row r="28" spans="1:11" ht="15.75" x14ac:dyDescent="0.25">
      <c r="A28" s="13" t="s">
        <v>4</v>
      </c>
      <c r="B28" s="26" t="str">
        <f>VLOOKUP(A28, Boats!A$1:F$144, 2, FALSE)</f>
        <v>Dennis Hendel</v>
      </c>
      <c r="C28" s="26" t="str">
        <f>VLOOKUP(A28, Boats!A$1:F$144, 3, FALSE)</f>
        <v>KC3</v>
      </c>
      <c r="D28" s="29">
        <f>VLOOKUP(A28, Boats!A$1:F$144, 6, FALSE)</f>
        <v>126</v>
      </c>
      <c r="E28" s="36">
        <v>0.86525462962962962</v>
      </c>
      <c r="F28" s="27"/>
      <c r="G28" s="28">
        <f t="shared" ref="G28:G34" si="4">IF(ISBLANK(E28), "", (E28-B$25) *24*60*60)</f>
        <v>6958</v>
      </c>
      <c r="H28" s="29">
        <f t="shared" ref="H28:H34" si="5">IF(ISBLANK(E28), "", ROUND(B$24*D28, 0))</f>
        <v>653</v>
      </c>
      <c r="I28" s="28">
        <f t="shared" ref="I28:I34" si="6">IF(ISBLANK(E28),"",G28-H28)</f>
        <v>6305</v>
      </c>
      <c r="J28" s="29">
        <f t="shared" ref="J28:J34" si="7">IF(F28="DNF", $E$24+1, IF(F28="DNS", $E$24+1, IF(F28="DSQ", $E$24+1, IF(F28="DNC", $E$23+1, RANK(I28, I$28:I$34, 1)))))</f>
        <v>1</v>
      </c>
      <c r="K28" s="17"/>
    </row>
    <row r="29" spans="1:11" ht="15.75" x14ac:dyDescent="0.25">
      <c r="A29" s="13" t="s">
        <v>46</v>
      </c>
      <c r="B29" s="14" t="str">
        <f>VLOOKUP(A29, Boats!A$1:F$144, 2, FALSE)</f>
        <v>Phil Bergeron</v>
      </c>
      <c r="C29" s="14">
        <f>VLOOKUP(A29, Boats!A$1:F$144, 3, FALSE)</f>
        <v>24230</v>
      </c>
      <c r="D29" s="14">
        <f>VLOOKUP(A29, Boats!A$1:F$144, 6, FALSE)</f>
        <v>129</v>
      </c>
      <c r="E29" s="15">
        <v>0.86585648148148142</v>
      </c>
      <c r="F29" s="15"/>
      <c r="G29" s="16">
        <f t="shared" si="4"/>
        <v>7009.9999999999955</v>
      </c>
      <c r="H29" s="14">
        <f t="shared" si="5"/>
        <v>668</v>
      </c>
      <c r="I29" s="16">
        <f t="shared" si="6"/>
        <v>6341.9999999999955</v>
      </c>
      <c r="J29" s="14">
        <f t="shared" si="7"/>
        <v>2</v>
      </c>
      <c r="K29" s="20"/>
    </row>
    <row r="30" spans="1:11" ht="15.75" x14ac:dyDescent="0.25">
      <c r="A30" s="13" t="s">
        <v>39</v>
      </c>
      <c r="B30" s="26" t="str">
        <f>VLOOKUP(A30, Boats!A$1:F$144, 2, FALSE)</f>
        <v>Andy Kozieradzki</v>
      </c>
      <c r="C30" s="26">
        <f>VLOOKUP(A30, Boats!A$1:F$144, 3, FALSE)</f>
        <v>30578</v>
      </c>
      <c r="D30" s="29">
        <f>VLOOKUP(A30, Boats!A$1:F$144, 6, FALSE)</f>
        <v>126</v>
      </c>
      <c r="E30" s="27">
        <v>0.8666666666666667</v>
      </c>
      <c r="F30" s="27"/>
      <c r="G30" s="28">
        <f t="shared" si="4"/>
        <v>7080.0000000000036</v>
      </c>
      <c r="H30" s="29">
        <f t="shared" si="5"/>
        <v>653</v>
      </c>
      <c r="I30" s="28">
        <f t="shared" si="6"/>
        <v>6427.0000000000036</v>
      </c>
      <c r="J30" s="29">
        <f t="shared" si="7"/>
        <v>3</v>
      </c>
      <c r="K30" s="20"/>
    </row>
    <row r="31" spans="1:11" ht="15.75" x14ac:dyDescent="0.25">
      <c r="A31" s="13" t="s">
        <v>116</v>
      </c>
      <c r="B31" s="14" t="str">
        <f>VLOOKUP(A31, Boats!A$1:F$144, 2, FALSE)</f>
        <v>John Vandereerden</v>
      </c>
      <c r="C31" s="14">
        <f>VLOOKUP(A31, Boats!A$1:F$144, 3, FALSE)</f>
        <v>24108</v>
      </c>
      <c r="D31" s="14">
        <f>VLOOKUP(A31, Boats!A$1:F$144, 6, FALSE)</f>
        <v>135</v>
      </c>
      <c r="E31" s="15">
        <v>0.87706018518518514</v>
      </c>
      <c r="F31" s="15"/>
      <c r="G31" s="16">
        <f t="shared" si="4"/>
        <v>7977.9999999999964</v>
      </c>
      <c r="H31" s="14">
        <f t="shared" si="5"/>
        <v>699</v>
      </c>
      <c r="I31" s="16">
        <f t="shared" si="6"/>
        <v>7278.9999999999964</v>
      </c>
      <c r="J31" s="14">
        <f t="shared" si="7"/>
        <v>4</v>
      </c>
      <c r="K31" s="20"/>
    </row>
    <row r="32" spans="1:11" ht="15.75" x14ac:dyDescent="0.25">
      <c r="A32" s="13" t="s">
        <v>112</v>
      </c>
      <c r="B32" s="14" t="str">
        <f>VLOOKUP(A32, Boats!A$1:F$144, 2, FALSE)</f>
        <v>Maciek Konkolowicz</v>
      </c>
      <c r="C32" s="14" t="str">
        <f>VLOOKUP(A32, Boats!A$1:F$144, 3, FALSE)</f>
        <v>KC 9</v>
      </c>
      <c r="D32" s="14">
        <f>VLOOKUP(A32, Boats!A$1:F$144, 6, FALSE)</f>
        <v>129</v>
      </c>
      <c r="E32" s="15"/>
      <c r="F32" s="15" t="s">
        <v>90</v>
      </c>
      <c r="G32" s="16" t="str">
        <f t="shared" si="4"/>
        <v/>
      </c>
      <c r="H32" s="14" t="str">
        <f t="shared" si="5"/>
        <v/>
      </c>
      <c r="I32" s="16" t="str">
        <f t="shared" si="6"/>
        <v/>
      </c>
      <c r="J32" s="14">
        <f t="shared" si="7"/>
        <v>7</v>
      </c>
      <c r="K32" s="20"/>
    </row>
    <row r="33" spans="1:11" ht="15.75" x14ac:dyDescent="0.25">
      <c r="A33" s="13" t="s">
        <v>153</v>
      </c>
      <c r="B33" s="14" t="str">
        <f>VLOOKUP(A33, Boats!A$1:F$144, 2, FALSE)</f>
        <v>Brian Casey</v>
      </c>
      <c r="C33" s="14">
        <f>VLOOKUP(A33, Boats!A$1:F$144, 3, FALSE)</f>
        <v>63345</v>
      </c>
      <c r="D33" s="14">
        <f>VLOOKUP(A33, Boats!A$1:F$144, 6, FALSE)</f>
        <v>132</v>
      </c>
      <c r="E33" s="15">
        <v>0.88501157407407405</v>
      </c>
      <c r="F33" s="15"/>
      <c r="G33" s="16">
        <f t="shared" si="4"/>
        <v>8665</v>
      </c>
      <c r="H33" s="14">
        <f t="shared" si="5"/>
        <v>684</v>
      </c>
      <c r="I33" s="16">
        <f t="shared" si="6"/>
        <v>7981</v>
      </c>
      <c r="J33" s="14">
        <f t="shared" si="7"/>
        <v>5</v>
      </c>
      <c r="K33" s="20"/>
    </row>
    <row r="34" spans="1:11" ht="15.75" x14ac:dyDescent="0.25">
      <c r="A34" s="13"/>
      <c r="B34" s="14" t="e">
        <f>VLOOKUP(A34, Boats!A$1:F$144, 2, FALSE)</f>
        <v>#N/A</v>
      </c>
      <c r="C34" s="14" t="e">
        <f>VLOOKUP(A34, Boats!A$1:F$144, 3, FALSE)</f>
        <v>#N/A</v>
      </c>
      <c r="D34" s="14" t="e">
        <f>VLOOKUP(A34, Boats!A$1:F$144, 6, FALSE)</f>
        <v>#N/A</v>
      </c>
      <c r="E34" s="15"/>
      <c r="F34" s="15"/>
      <c r="G34" s="16" t="str">
        <f t="shared" si="4"/>
        <v/>
      </c>
      <c r="H34" s="14" t="str">
        <f t="shared" si="5"/>
        <v/>
      </c>
      <c r="I34" s="16" t="str">
        <f t="shared" si="6"/>
        <v/>
      </c>
      <c r="J34" s="14" t="e">
        <f t="shared" si="7"/>
        <v>#VALUE!</v>
      </c>
      <c r="K34" s="20"/>
    </row>
    <row r="36" spans="1:11" ht="18.75" x14ac:dyDescent="0.3">
      <c r="A36" s="4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11" t="s">
        <v>14</v>
      </c>
      <c r="B37" s="9">
        <v>43243</v>
      </c>
      <c r="C37" s="7"/>
      <c r="D37" s="11" t="s">
        <v>88</v>
      </c>
      <c r="E37" s="21">
        <f>COUNTA(A42:A51)</f>
        <v>6</v>
      </c>
      <c r="F37" s="7"/>
      <c r="G37" s="7"/>
      <c r="H37" s="7"/>
      <c r="I37" s="7"/>
      <c r="J37" s="7"/>
      <c r="K37" s="7"/>
    </row>
    <row r="38" spans="1:11" x14ac:dyDescent="0.25">
      <c r="A38" s="11" t="s">
        <v>10</v>
      </c>
      <c r="B38" s="40">
        <v>4.29</v>
      </c>
      <c r="C38" s="7"/>
      <c r="D38" s="11" t="s">
        <v>89</v>
      </c>
      <c r="E38" s="21">
        <f>E37-COUNTIF(F42:F51, "DNC")</f>
        <v>4</v>
      </c>
      <c r="F38" s="7"/>
      <c r="G38" s="7"/>
      <c r="H38" s="7"/>
      <c r="I38" s="7"/>
      <c r="J38" s="7"/>
      <c r="K38" s="7"/>
    </row>
    <row r="39" spans="1:11" x14ac:dyDescent="0.25">
      <c r="A39" s="11" t="s">
        <v>11</v>
      </c>
      <c r="B39" s="10">
        <v>0.78819444444444453</v>
      </c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11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9" t="s">
        <v>0</v>
      </c>
      <c r="B41" s="18" t="s">
        <v>5</v>
      </c>
      <c r="C41" s="18" t="s">
        <v>3</v>
      </c>
      <c r="D41" s="18" t="s">
        <v>2</v>
      </c>
      <c r="E41" s="18" t="s">
        <v>12</v>
      </c>
      <c r="F41" s="18" t="s">
        <v>26</v>
      </c>
      <c r="G41" s="18" t="s">
        <v>28</v>
      </c>
      <c r="H41" s="18" t="s">
        <v>13</v>
      </c>
      <c r="I41" s="18" t="s">
        <v>30</v>
      </c>
      <c r="J41" s="18" t="s">
        <v>15</v>
      </c>
      <c r="K41" s="12" t="s">
        <v>16</v>
      </c>
    </row>
    <row r="42" spans="1:11" ht="15.75" x14ac:dyDescent="0.25">
      <c r="A42" s="13" t="s">
        <v>52</v>
      </c>
      <c r="B42" s="14" t="str">
        <f>VLOOKUP(A42, Boats!A$1:F$144, 2, FALSE)</f>
        <v>Frank Marmara</v>
      </c>
      <c r="C42" s="14">
        <f>VLOOKUP(A42, Boats!A$1:F$144, 3, FALSE)</f>
        <v>5342</v>
      </c>
      <c r="D42" s="14">
        <f>VLOOKUP(A42, Boats!A$1:F$144, 6, FALSE)</f>
        <v>153</v>
      </c>
      <c r="E42" s="15"/>
      <c r="F42" s="15" t="s">
        <v>90</v>
      </c>
      <c r="G42" s="16" t="str">
        <f t="shared" ref="G42:G51" si="8">IF(ISBLANK(E42), "", (E42-B$39) *24*60*60)</f>
        <v/>
      </c>
      <c r="H42" s="14" t="str">
        <f t="shared" ref="H42:H51" si="9">IF(ISBLANK(E42), "", ROUND(B$38*D42, 0))</f>
        <v/>
      </c>
      <c r="I42" s="16" t="str">
        <f t="shared" ref="I42:I51" si="10">IF(ISBLANK(E42),"",G42-H42)</f>
        <v/>
      </c>
      <c r="J42" s="14">
        <f t="shared" ref="J42:J51" si="11">IF(F42="DNF", $E$38+1, IF(F42="DNS", $E$38+1, IF(F42="DSQ", $E$38+1, IF(F42="DNC", $E$37+1, RANK(I42, I$42:I$51, 1)))))</f>
        <v>7</v>
      </c>
      <c r="K42" s="17"/>
    </row>
    <row r="43" spans="1:11" ht="15.75" x14ac:dyDescent="0.25">
      <c r="A43" s="13" t="s">
        <v>143</v>
      </c>
      <c r="B43" s="14" t="str">
        <f>VLOOKUP(A43, Boats!A$1:F$144, 2, FALSE)</f>
        <v>Andrea Hill</v>
      </c>
      <c r="C43" s="14">
        <f>VLOOKUP(A43, Boats!A$1:F$144, 3, FALSE)</f>
        <v>533</v>
      </c>
      <c r="D43" s="14">
        <f>VLOOKUP(A43, Boats!A$1:F$144, 6, FALSE)</f>
        <v>168</v>
      </c>
      <c r="E43" s="15">
        <v>0.86440972222222223</v>
      </c>
      <c r="F43" s="15"/>
      <c r="G43" s="16">
        <f t="shared" si="8"/>
        <v>6584.9999999999927</v>
      </c>
      <c r="H43" s="14">
        <f t="shared" si="9"/>
        <v>721</v>
      </c>
      <c r="I43" s="16">
        <f t="shared" si="10"/>
        <v>5863.9999999999927</v>
      </c>
      <c r="J43" s="14">
        <f t="shared" si="11"/>
        <v>2</v>
      </c>
      <c r="K43" s="17"/>
    </row>
    <row r="44" spans="1:11" ht="15.75" x14ac:dyDescent="0.25">
      <c r="A44" s="13" t="s">
        <v>74</v>
      </c>
      <c r="B44" s="14" t="str">
        <f>VLOOKUP(A44, Boats!A$1:F$144, 2, FALSE)</f>
        <v>Chris Wysynski</v>
      </c>
      <c r="C44" s="14">
        <f>VLOOKUP(A44, Boats!A$1:F$144, 3, FALSE)</f>
        <v>68</v>
      </c>
      <c r="D44" s="14">
        <f>VLOOKUP(A44, Boats!A$1:F$144, 6, FALSE)</f>
        <v>213</v>
      </c>
      <c r="E44" s="15">
        <v>0.86458333333333337</v>
      </c>
      <c r="F44" s="15"/>
      <c r="G44" s="16">
        <f t="shared" si="8"/>
        <v>6599.9999999999955</v>
      </c>
      <c r="H44" s="14">
        <f t="shared" si="9"/>
        <v>914</v>
      </c>
      <c r="I44" s="16">
        <f t="shared" si="10"/>
        <v>5685.9999999999955</v>
      </c>
      <c r="J44" s="14">
        <f t="shared" si="11"/>
        <v>1</v>
      </c>
      <c r="K44" s="20"/>
    </row>
    <row r="45" spans="1:11" ht="15.75" x14ac:dyDescent="0.25">
      <c r="A45" s="13" t="s">
        <v>148</v>
      </c>
      <c r="B45" s="14" t="str">
        <f>VLOOKUP(A45, Boats!A$1:F$144, 2, FALSE)</f>
        <v>Christine Drouillard</v>
      </c>
      <c r="C45" s="14">
        <f>VLOOKUP(A45, Boats!A$1:F$144, 3, FALSE)</f>
        <v>74</v>
      </c>
      <c r="D45" s="14">
        <f>VLOOKUP(A45, Boats!A$1:F$144, 6, FALSE)</f>
        <v>234</v>
      </c>
      <c r="E45" s="15">
        <v>0.87604166666666661</v>
      </c>
      <c r="F45" s="15"/>
      <c r="G45" s="16">
        <f t="shared" si="8"/>
        <v>7589.9999999999873</v>
      </c>
      <c r="H45" s="14">
        <f t="shared" si="9"/>
        <v>1004</v>
      </c>
      <c r="I45" s="16">
        <f t="shared" si="10"/>
        <v>6585.9999999999873</v>
      </c>
      <c r="J45" s="14">
        <f t="shared" si="11"/>
        <v>4</v>
      </c>
      <c r="K45" s="20"/>
    </row>
    <row r="46" spans="1:11" ht="15.75" x14ac:dyDescent="0.25">
      <c r="A46" s="13" t="s">
        <v>68</v>
      </c>
      <c r="B46" s="14" t="str">
        <f>VLOOKUP(A46, Boats!A$1:F$144, 2, FALSE)</f>
        <v>Dennis Pare</v>
      </c>
      <c r="C46" s="14">
        <f>VLOOKUP(A46, Boats!A$1:F$144, 3, FALSE)</f>
        <v>1473</v>
      </c>
      <c r="D46" s="14">
        <f>VLOOKUP(A46, Boats!A$1:F$144, 6, FALSE)</f>
        <v>207</v>
      </c>
      <c r="E46" s="15">
        <v>0.87354166666666666</v>
      </c>
      <c r="F46" s="15"/>
      <c r="G46" s="16">
        <f t="shared" si="8"/>
        <v>7373.9999999999918</v>
      </c>
      <c r="H46" s="14">
        <f t="shared" si="9"/>
        <v>888</v>
      </c>
      <c r="I46" s="16">
        <f t="shared" si="10"/>
        <v>6485.9999999999918</v>
      </c>
      <c r="J46" s="14">
        <f t="shared" si="11"/>
        <v>3</v>
      </c>
      <c r="K46" s="20"/>
    </row>
    <row r="47" spans="1:11" ht="15.75" x14ac:dyDescent="0.25">
      <c r="A47" s="13" t="s">
        <v>152</v>
      </c>
      <c r="B47" s="14" t="str">
        <f>VLOOKUP(A47, Boats!A$1:F$144, 2, FALSE)</f>
        <v>Chris Edwards</v>
      </c>
      <c r="C47" s="14">
        <f>VLOOKUP(A47, Boats!A$1:F$144, 3, FALSE)</f>
        <v>412</v>
      </c>
      <c r="D47" s="14">
        <f>VLOOKUP(A47, Boats!A$1:F$144, 6, FALSE)</f>
        <v>141</v>
      </c>
      <c r="E47" s="15"/>
      <c r="F47" s="15" t="s">
        <v>90</v>
      </c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14">
        <f t="shared" si="11"/>
        <v>7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6,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1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6,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1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6,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1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6,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14" t="e">
        <f t="shared" si="11"/>
        <v>#VALUE!</v>
      </c>
      <c r="K51" s="20"/>
    </row>
  </sheetData>
  <sheetProtection insertRows="0" deleteRows="0"/>
  <conditionalFormatting sqref="A10:J20 A28:J34">
    <cfRule type="expression" dxfId="2711" priority="5">
      <formula>NOT(ISBLANK($F10))</formula>
    </cfRule>
    <cfRule type="expression" dxfId="2710" priority="6">
      <formula>$J10=3</formula>
    </cfRule>
    <cfRule type="expression" dxfId="2709" priority="7">
      <formula>$J10=2</formula>
    </cfRule>
    <cfRule type="expression" dxfId="2708" priority="8">
      <formula>$J10=1</formula>
    </cfRule>
  </conditionalFormatting>
  <conditionalFormatting sqref="A42:J51">
    <cfRule type="expression" dxfId="2707" priority="1">
      <formula>NOT(ISBLANK($F42))</formula>
    </cfRule>
    <cfRule type="expression" dxfId="2706" priority="2">
      <formula>$J42=3</formula>
    </cfRule>
    <cfRule type="expression" dxfId="2705" priority="3">
      <formula>$J42=2</formula>
    </cfRule>
    <cfRule type="expression" dxfId="2704" priority="4">
      <formula>$J42=1</formula>
    </cfRule>
  </conditionalFormatting>
  <dataValidations count="1">
    <dataValidation type="list" allowBlank="1" showInputMessage="1" showErrorMessage="1" sqref="A42:A51 A10:A20 A28:A34">
      <formula1>INDIRECT("boats[Boat Name]")</formula1>
    </dataValidation>
  </dataValidations>
  <pageMargins left="0.25" right="0.25" top="0.75" bottom="0.75" header="0.3" footer="0.3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F42:F51 F10:F20 F28:F34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2"/>
  <sheetViews>
    <sheetView zoomScale="85" zoomScaleNormal="85" workbookViewId="0">
      <selection activeCell="E53" sqref="E53"/>
    </sheetView>
  </sheetViews>
  <sheetFormatPr defaultColWidth="9" defaultRowHeight="15" x14ac:dyDescent="0.25"/>
  <cols>
    <col min="1" max="1" width="20.5703125" style="3" customWidth="1"/>
    <col min="2" max="2" width="16.140625" style="3" customWidth="1"/>
    <col min="3" max="3" width="12.5703125" style="3" customWidth="1"/>
    <col min="4" max="4" width="15.42578125" style="3" customWidth="1"/>
    <col min="5" max="5" width="11.85546875" style="3" customWidth="1"/>
    <col min="6" max="6" width="6.85546875" style="3" customWidth="1"/>
    <col min="7" max="7" width="13.140625" style="3" customWidth="1"/>
    <col min="8" max="8" width="10.140625" style="3" customWidth="1"/>
    <col min="9" max="9" width="15.140625" style="3" customWidth="1"/>
    <col min="10" max="10" width="10.7109375" style="3" customWidth="1"/>
    <col min="11" max="11" width="22.5703125" style="3" customWidth="1"/>
    <col min="12" max="16384" width="9" style="3"/>
  </cols>
  <sheetData>
    <row r="1" spans="1:11" ht="18.75" x14ac:dyDescent="0.3">
      <c r="A1" s="2" t="s">
        <v>22</v>
      </c>
      <c r="B1" s="3" t="s">
        <v>24</v>
      </c>
    </row>
    <row r="2" spans="1:11" ht="18.75" x14ac:dyDescent="0.3">
      <c r="A2" s="2" t="s">
        <v>96</v>
      </c>
      <c r="B2" s="3">
        <f>COUNTA(A10:A18)+COUNTA(Table4341019[Boat Name])+COUNTA(Table43471120[Boat Name])</f>
        <v>17</v>
      </c>
    </row>
    <row r="4" spans="1:11" ht="18.75" x14ac:dyDescent="0.3">
      <c r="A4" s="4" t="s">
        <v>9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1" t="s">
        <v>14</v>
      </c>
      <c r="B5" s="9">
        <v>43248</v>
      </c>
      <c r="C5" s="7"/>
      <c r="D5" s="11" t="s">
        <v>88</v>
      </c>
      <c r="E5" s="23">
        <f>COUNTA(A10:A18)</f>
        <v>5</v>
      </c>
      <c r="F5" s="7"/>
      <c r="G5" s="7"/>
      <c r="H5" s="7"/>
      <c r="I5" s="7"/>
      <c r="J5" s="7"/>
      <c r="K5" s="7"/>
    </row>
    <row r="6" spans="1:11" x14ac:dyDescent="0.25">
      <c r="A6" s="11" t="s">
        <v>10</v>
      </c>
      <c r="B6" s="6"/>
      <c r="C6" s="7"/>
      <c r="D6" s="11" t="s">
        <v>89</v>
      </c>
      <c r="E6" s="23">
        <f>E5-COUNTIF(F10:F18, "DNC")</f>
        <v>4</v>
      </c>
      <c r="F6" s="7"/>
      <c r="G6" s="7"/>
      <c r="H6" s="7"/>
      <c r="I6" s="7"/>
      <c r="J6" s="7"/>
      <c r="K6" s="7"/>
    </row>
    <row r="7" spans="1:11" x14ac:dyDescent="0.25">
      <c r="A7" s="11" t="s">
        <v>11</v>
      </c>
      <c r="B7" s="10"/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x14ac:dyDescent="0.25">
      <c r="A9" s="19" t="s">
        <v>0</v>
      </c>
      <c r="B9" s="18" t="s">
        <v>5</v>
      </c>
      <c r="C9" s="18" t="s">
        <v>3</v>
      </c>
      <c r="D9" s="18" t="s">
        <v>7</v>
      </c>
      <c r="E9" s="18" t="s">
        <v>12</v>
      </c>
      <c r="F9" s="18" t="s">
        <v>26</v>
      </c>
      <c r="G9" s="18" t="s">
        <v>28</v>
      </c>
      <c r="H9" s="18" t="s">
        <v>13</v>
      </c>
      <c r="I9" s="18" t="s">
        <v>30</v>
      </c>
      <c r="J9" s="18" t="s">
        <v>15</v>
      </c>
      <c r="K9" s="12" t="s">
        <v>16</v>
      </c>
    </row>
    <row r="10" spans="1:11" s="8" customFormat="1" ht="15.75" x14ac:dyDescent="0.25">
      <c r="A10" s="13" t="s">
        <v>108</v>
      </c>
      <c r="B10" s="26" t="str">
        <f>VLOOKUP(A10, Boats!A$1:F$144, 2, FALSE)</f>
        <v>Lintunen/Naysmith</v>
      </c>
      <c r="C10" s="26">
        <f>VLOOKUP(A10, Boats!A$1:F$144, 3, FALSE)</f>
        <v>67875</v>
      </c>
      <c r="D10" s="26">
        <f>VLOOKUP(A10, Boats!A$1:F$144, 5, FALSE)</f>
        <v>112</v>
      </c>
      <c r="E10" s="27">
        <v>0.8286458333333333</v>
      </c>
      <c r="F10" s="27"/>
      <c r="G10" s="28">
        <f t="shared" ref="G10:G18" si="0">IF(ISBLANK(E10), "", (E10-B$7) *24*60*60)</f>
        <v>71595</v>
      </c>
      <c r="H10" s="26">
        <f t="shared" ref="H10:H18" si="1">IF(ISBLANK(E10), "", ROUND(B$6*D10, 0))</f>
        <v>0</v>
      </c>
      <c r="I10" s="28">
        <f t="shared" ref="I10:I18" si="2">IF(ISBLANK(E10),"",G10-H10)</f>
        <v>71595</v>
      </c>
      <c r="J10" s="29">
        <f t="shared" ref="J10:J18" si="3">IF(F10="DNF", $E$6+1, IF(F10="DNS", $E$6+1, IF(F10="DSQ", $E$6+1, IF(F10="DNC", $E$5+1, RANK(I10, I$10:I$18, 1)))))</f>
        <v>1</v>
      </c>
      <c r="K10" s="18"/>
    </row>
    <row r="11" spans="1:11" s="8" customFormat="1" ht="15.75" x14ac:dyDescent="0.25">
      <c r="A11" s="13" t="s">
        <v>39</v>
      </c>
      <c r="B11" s="26" t="str">
        <f>VLOOKUP(A11, Boats!A$1:F$144, 2, FALSE)</f>
        <v>Andy Kozieradzki</v>
      </c>
      <c r="C11" s="26">
        <f>VLOOKUP(A11, Boats!A$1:F$144, 3, FALSE)</f>
        <v>30578</v>
      </c>
      <c r="D11" s="26">
        <f>VLOOKUP(A11, Boats!A$1:F$144, 5, FALSE)</f>
        <v>133</v>
      </c>
      <c r="E11" s="27">
        <v>0.83770833333333339</v>
      </c>
      <c r="F11" s="27"/>
      <c r="G11" s="28">
        <f t="shared" si="0"/>
        <v>72378</v>
      </c>
      <c r="H11" s="26">
        <f t="shared" si="1"/>
        <v>0</v>
      </c>
      <c r="I11" s="28">
        <f t="shared" si="2"/>
        <v>72378</v>
      </c>
      <c r="J11" s="29">
        <f t="shared" si="3"/>
        <v>2</v>
      </c>
      <c r="K11" s="18"/>
    </row>
    <row r="12" spans="1:11" s="8" customFormat="1" ht="15.75" x14ac:dyDescent="0.25">
      <c r="A12" s="13" t="s">
        <v>114</v>
      </c>
      <c r="B12" s="26" t="str">
        <f>VLOOKUP(A12, Boats!A$1:F$144, 2, FALSE)</f>
        <v>Scott Pillon</v>
      </c>
      <c r="C12" s="26">
        <f>VLOOKUP(A12, Boats!A$1:F$144, 3, FALSE)</f>
        <v>911</v>
      </c>
      <c r="D12" s="26">
        <f>VLOOKUP(A12, Boats!A$1:F$144, 5, FALSE)</f>
        <v>115</v>
      </c>
      <c r="E12" s="27">
        <v>0.8381249999999999</v>
      </c>
      <c r="F12" s="27"/>
      <c r="G12" s="28">
        <f t="shared" si="0"/>
        <v>72413.999999999985</v>
      </c>
      <c r="H12" s="26">
        <f t="shared" si="1"/>
        <v>0</v>
      </c>
      <c r="I12" s="28">
        <f t="shared" si="2"/>
        <v>72413.999999999985</v>
      </c>
      <c r="J12" s="29">
        <f t="shared" si="3"/>
        <v>3</v>
      </c>
      <c r="K12" s="18"/>
    </row>
    <row r="13" spans="1:11" s="8" customFormat="1" ht="15.75" x14ac:dyDescent="0.25">
      <c r="A13" s="13" t="s">
        <v>41</v>
      </c>
      <c r="B13" s="26" t="str">
        <f>VLOOKUP(A13, Boats!A$1:F$144, 2, FALSE)</f>
        <v>Larry Laing</v>
      </c>
      <c r="C13" s="26">
        <f>VLOOKUP(A13, Boats!A$1:F$144, 3, FALSE)</f>
        <v>42667</v>
      </c>
      <c r="D13" s="26">
        <f>VLOOKUP(A13, Boats!A$1:F$144, 5, FALSE)</f>
        <v>137</v>
      </c>
      <c r="E13" s="27">
        <v>0.8471643518518519</v>
      </c>
      <c r="F13" s="27"/>
      <c r="G13" s="28">
        <f t="shared" si="0"/>
        <v>73195</v>
      </c>
      <c r="H13" s="26">
        <f t="shared" si="1"/>
        <v>0</v>
      </c>
      <c r="I13" s="28">
        <f t="shared" si="2"/>
        <v>73195</v>
      </c>
      <c r="J13" s="33">
        <f t="shared" si="3"/>
        <v>4</v>
      </c>
      <c r="K13" s="18"/>
    </row>
    <row r="14" spans="1:11" ht="15.75" x14ac:dyDescent="0.25">
      <c r="A14" s="13" t="s">
        <v>144</v>
      </c>
      <c r="B14" s="26" t="str">
        <f>VLOOKUP(A14, Boats!A$1:F$144, 2, FALSE)</f>
        <v>J Pullen/B Bingham</v>
      </c>
      <c r="C14" s="26" t="str">
        <f>VLOOKUP(A14, Boats!A$1:F$144, 3, FALSE)</f>
        <v>CAN 16</v>
      </c>
      <c r="D14" s="26">
        <f>VLOOKUP(A14, Boats!A$1:F$144, 5, FALSE)</f>
        <v>133</v>
      </c>
      <c r="E14" s="27"/>
      <c r="F14" s="27" t="s">
        <v>90</v>
      </c>
      <c r="G14" s="28" t="str">
        <f t="shared" si="0"/>
        <v/>
      </c>
      <c r="H14" s="26" t="str">
        <f t="shared" si="1"/>
        <v/>
      </c>
      <c r="I14" s="28" t="str">
        <f t="shared" si="2"/>
        <v/>
      </c>
      <c r="J14" s="29">
        <f t="shared" si="3"/>
        <v>6</v>
      </c>
      <c r="K14" s="20"/>
    </row>
    <row r="15" spans="1:11" ht="15.75" x14ac:dyDescent="0.25">
      <c r="A15" s="25"/>
      <c r="B15" s="26" t="e">
        <f>VLOOKUP(A15, Boats!A$1:F$144, 2, FALSE)</f>
        <v>#N/A</v>
      </c>
      <c r="C15" s="26" t="e">
        <f>VLOOKUP(A15, Boats!A$1:F$144, 3, FALSE)</f>
        <v>#N/A</v>
      </c>
      <c r="D15" s="26" t="e">
        <f>VLOOKUP(A15, Boats!A$1:F$144, 5, FALSE)</f>
        <v>#N/A</v>
      </c>
      <c r="E15" s="27"/>
      <c r="F15" s="27"/>
      <c r="G15" s="28" t="str">
        <f t="shared" si="0"/>
        <v/>
      </c>
      <c r="H15" s="26" t="str">
        <f t="shared" si="1"/>
        <v/>
      </c>
      <c r="I15" s="28" t="str">
        <f t="shared" si="2"/>
        <v/>
      </c>
      <c r="J15" s="33" t="e">
        <f t="shared" si="3"/>
        <v>#VALUE!</v>
      </c>
      <c r="K15" s="20"/>
    </row>
    <row r="16" spans="1:11" ht="15.75" x14ac:dyDescent="0.25">
      <c r="A16" s="13"/>
      <c r="B16" s="14" t="e">
        <f>VLOOKUP(A16, Boats!A$1:F$144, 2, FALSE)</f>
        <v>#N/A</v>
      </c>
      <c r="C16" s="14" t="e">
        <f>VLOOKUP(A16, Boats!A$1:F$144, 3, FALSE)</f>
        <v>#N/A</v>
      </c>
      <c r="D16" s="14" t="e">
        <f>VLOOKUP(A16, Boats!A$1:F$144, 5, FALSE)</f>
        <v>#N/A</v>
      </c>
      <c r="E16" s="15"/>
      <c r="F16" s="15"/>
      <c r="G16" s="16" t="str">
        <f t="shared" si="0"/>
        <v/>
      </c>
      <c r="H16" s="14" t="str">
        <f t="shared" si="1"/>
        <v/>
      </c>
      <c r="I16" s="16" t="str">
        <f t="shared" si="2"/>
        <v/>
      </c>
      <c r="J16" s="30" t="e">
        <f t="shared" si="3"/>
        <v>#VALUE!</v>
      </c>
      <c r="K16" s="20"/>
    </row>
    <row r="17" spans="1:11" ht="15.75" x14ac:dyDescent="0.25">
      <c r="A17" s="38"/>
      <c r="B17" s="14" t="e">
        <f>VLOOKUP(A17, Boats!A$1:F$144, 2, FALSE)</f>
        <v>#N/A</v>
      </c>
      <c r="C17" s="14" t="e">
        <f>VLOOKUP(A17, Boats!A$1:F$144, 3, FALSE)</f>
        <v>#N/A</v>
      </c>
      <c r="D17" s="14" t="e">
        <f>VLOOKUP(A17, Boats!A$1:F$144, 5, FALSE)</f>
        <v>#N/A</v>
      </c>
      <c r="E17" s="15"/>
      <c r="F17" s="15"/>
      <c r="G17" s="16" t="str">
        <f t="shared" si="0"/>
        <v/>
      </c>
      <c r="H17" s="14" t="str">
        <f t="shared" si="1"/>
        <v/>
      </c>
      <c r="I17" s="16" t="str">
        <f t="shared" si="2"/>
        <v/>
      </c>
      <c r="J17" s="30" t="e">
        <f t="shared" si="3"/>
        <v>#VALUE!</v>
      </c>
      <c r="K17" s="20"/>
    </row>
    <row r="18" spans="1:11" ht="15.75" x14ac:dyDescent="0.25">
      <c r="A18" s="13"/>
      <c r="B18" s="14" t="e">
        <f>VLOOKUP(A18, Boats!A$1:F$144, 2, FALSE)</f>
        <v>#N/A</v>
      </c>
      <c r="C18" s="14" t="e">
        <f>VLOOKUP(A18, Boats!A$1:F$144, 3, FALSE)</f>
        <v>#N/A</v>
      </c>
      <c r="D18" s="14" t="e">
        <f>VLOOKUP(A18, Boats!A$1:F$144, 5, FALSE)</f>
        <v>#N/A</v>
      </c>
      <c r="E18" s="15"/>
      <c r="F18" s="15"/>
      <c r="G18" s="16" t="str">
        <f t="shared" si="0"/>
        <v/>
      </c>
      <c r="H18" s="14" t="str">
        <f t="shared" si="1"/>
        <v/>
      </c>
      <c r="I18" s="16" t="str">
        <f t="shared" si="2"/>
        <v/>
      </c>
      <c r="J18" s="30" t="e">
        <f t="shared" si="3"/>
        <v>#VALUE!</v>
      </c>
      <c r="K18" s="20"/>
    </row>
    <row r="20" spans="1:11" ht="18.75" x14ac:dyDescent="0.3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1" t="s">
        <v>14</v>
      </c>
      <c r="B21" s="41">
        <v>1.1703472222222222</v>
      </c>
      <c r="C21" s="7"/>
      <c r="D21" s="11" t="s">
        <v>88</v>
      </c>
      <c r="E21" s="21">
        <f>COUNTA(A26:A34)</f>
        <v>6</v>
      </c>
      <c r="F21" s="7"/>
      <c r="G21" s="7"/>
      <c r="H21" s="7"/>
      <c r="I21" s="7"/>
      <c r="J21" s="7"/>
      <c r="K21" s="7"/>
    </row>
    <row r="22" spans="1:11" x14ac:dyDescent="0.25">
      <c r="A22" s="11" t="s">
        <v>10</v>
      </c>
      <c r="B22" s="6">
        <v>4.29</v>
      </c>
      <c r="C22" s="7"/>
      <c r="D22" s="11" t="s">
        <v>89</v>
      </c>
      <c r="E22" s="21">
        <f>E21-COUNTIF(F26:F34, "DNC")</f>
        <v>3</v>
      </c>
      <c r="F22" s="7"/>
      <c r="G22" s="7"/>
      <c r="H22" s="7"/>
      <c r="I22" s="7"/>
      <c r="J22" s="7"/>
      <c r="K22" s="7"/>
    </row>
    <row r="23" spans="1:11" x14ac:dyDescent="0.25">
      <c r="A23" s="11" t="s">
        <v>11</v>
      </c>
      <c r="B23" s="10">
        <v>0.79513888888888884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8" customFormat="1" x14ac:dyDescent="0.25">
      <c r="A25" s="19" t="s">
        <v>0</v>
      </c>
      <c r="B25" s="18" t="s">
        <v>5</v>
      </c>
      <c r="C25" s="18" t="s">
        <v>3</v>
      </c>
      <c r="D25" s="18" t="s">
        <v>7</v>
      </c>
      <c r="E25" s="18" t="s">
        <v>12</v>
      </c>
      <c r="F25" s="18" t="s">
        <v>26</v>
      </c>
      <c r="G25" s="18" t="s">
        <v>28</v>
      </c>
      <c r="H25" s="18" t="s">
        <v>13</v>
      </c>
      <c r="I25" s="18" t="s">
        <v>30</v>
      </c>
      <c r="J25" s="18" t="s">
        <v>15</v>
      </c>
      <c r="K25" s="12" t="s">
        <v>16</v>
      </c>
    </row>
    <row r="26" spans="1:11" ht="15.75" x14ac:dyDescent="0.25">
      <c r="A26" s="13" t="s">
        <v>143</v>
      </c>
      <c r="B26" s="26" t="str">
        <f>VLOOKUP(A26, Boats!A$1:F$144, 2, FALSE)</f>
        <v>Andrea Hill</v>
      </c>
      <c r="C26" s="26">
        <f>VLOOKUP(A26, Boats!A$1:F$144, 3, FALSE)</f>
        <v>533</v>
      </c>
      <c r="D26" s="26">
        <f>VLOOKUP(A26, Boats!A$1:F$144, 5, FALSE)</f>
        <v>173</v>
      </c>
      <c r="E26" s="27">
        <v>0.84524305555555557</v>
      </c>
      <c r="F26" s="27"/>
      <c r="G26" s="28">
        <f t="shared" ref="G26:G34" si="4">IF(ISBLANK(E26), "", (E26-B$23) *24*60*60)</f>
        <v>4329.0000000000055</v>
      </c>
      <c r="H26" s="29">
        <f t="shared" ref="H26:H34" si="5">IF(ISBLANK(E26), "", ROUND(B$22*D26, 0))</f>
        <v>742</v>
      </c>
      <c r="I26" s="28">
        <f t="shared" ref="I26:I34" si="6">IF(ISBLANK(E26),"",G26-H26)</f>
        <v>3587.0000000000055</v>
      </c>
      <c r="J26" s="29">
        <f t="shared" ref="J26:J34" si="7">IF(F26="DNF", $E$22+1, IF(F26="DNS", $E$22+1, IF(F26="DSQ", $E$22+1, IF(F26="DNC", $E$21+1, RANK(I26, I$26:I$34, 1)))))</f>
        <v>1</v>
      </c>
      <c r="K26" s="20"/>
    </row>
    <row r="27" spans="1:11" ht="15.75" x14ac:dyDescent="0.25">
      <c r="A27" s="13" t="s">
        <v>133</v>
      </c>
      <c r="B27" s="26" t="str">
        <f>VLOOKUP(A27, Boats!A$1:F$144, 2, FALSE)</f>
        <v>Jason Allson</v>
      </c>
      <c r="C27" s="26">
        <f>VLOOKUP(A27, Boats!A$1:F$144, 3, FALSE)</f>
        <v>370</v>
      </c>
      <c r="D27" s="26">
        <f>VLOOKUP(A27, Boats!A$1:F$144, 5, FALSE)</f>
        <v>163</v>
      </c>
      <c r="E27" s="27">
        <v>0.84914351851851855</v>
      </c>
      <c r="F27" s="27"/>
      <c r="G27" s="28">
        <f t="shared" si="4"/>
        <v>4666.0000000000064</v>
      </c>
      <c r="H27" s="29">
        <f t="shared" si="5"/>
        <v>699</v>
      </c>
      <c r="I27" s="28">
        <f t="shared" si="6"/>
        <v>3967.0000000000064</v>
      </c>
      <c r="J27" s="29">
        <f t="shared" si="7"/>
        <v>3</v>
      </c>
      <c r="K27" s="20"/>
    </row>
    <row r="28" spans="1:11" ht="15.75" x14ac:dyDescent="0.25">
      <c r="A28" s="13" t="s">
        <v>145</v>
      </c>
      <c r="B28" s="26" t="str">
        <f>VLOOKUP(A28, Boats!A$1:F$144, 2, FALSE)</f>
        <v>Paul Dezell</v>
      </c>
      <c r="C28" s="26">
        <f>VLOOKUP(A28, Boats!A$1:F$144, 3, FALSE)</f>
        <v>214</v>
      </c>
      <c r="D28" s="26">
        <f>VLOOKUP(A28, Boats!A$1:F$144, 5, FALSE)</f>
        <v>189</v>
      </c>
      <c r="E28" s="27">
        <v>0.84700231481481481</v>
      </c>
      <c r="F28" s="27"/>
      <c r="G28" s="28">
        <f t="shared" si="4"/>
        <v>4481.0000000000036</v>
      </c>
      <c r="H28" s="29">
        <f t="shared" si="5"/>
        <v>811</v>
      </c>
      <c r="I28" s="28">
        <f t="shared" si="6"/>
        <v>3670.0000000000036</v>
      </c>
      <c r="J28" s="29">
        <f t="shared" si="7"/>
        <v>2</v>
      </c>
      <c r="K28" s="20"/>
    </row>
    <row r="29" spans="1:11" ht="15.75" x14ac:dyDescent="0.25">
      <c r="A29" s="13" t="s">
        <v>57</v>
      </c>
      <c r="B29" s="26" t="str">
        <f>VLOOKUP(A29, Boats!A$1:F$144, 2, FALSE)</f>
        <v>George Mooney</v>
      </c>
      <c r="C29" s="26">
        <f>VLOOKUP(A29, Boats!A$1:F$144, 3, FALSE)</f>
        <v>74023</v>
      </c>
      <c r="D29" s="26">
        <f>VLOOKUP(A29, Boats!A$1:F$144, 5, FALSE)</f>
        <v>192</v>
      </c>
      <c r="E29" s="15"/>
      <c r="F29" s="15" t="s">
        <v>90</v>
      </c>
      <c r="G29" s="28" t="str">
        <f t="shared" si="4"/>
        <v/>
      </c>
      <c r="H29" s="29" t="str">
        <f t="shared" si="5"/>
        <v/>
      </c>
      <c r="I29" s="28" t="str">
        <f t="shared" si="6"/>
        <v/>
      </c>
      <c r="J29" s="29">
        <f t="shared" si="7"/>
        <v>7</v>
      </c>
      <c r="K29" s="20"/>
    </row>
    <row r="30" spans="1:11" ht="15.75" x14ac:dyDescent="0.25">
      <c r="A30" s="13" t="s">
        <v>64</v>
      </c>
      <c r="B30" s="26" t="str">
        <f>VLOOKUP(A30, Boats!A$1:F$144, 2, FALSE)</f>
        <v>John Amyot</v>
      </c>
      <c r="C30" s="26">
        <f>VLOOKUP(A30, Boats!A$1:F$144, 3, FALSE)</f>
        <v>50</v>
      </c>
      <c r="D30" s="26">
        <f>VLOOKUP(A30, Boats!A$1:F$144, 5, FALSE)</f>
        <v>205</v>
      </c>
      <c r="E30" s="15"/>
      <c r="F30" s="15" t="s">
        <v>90</v>
      </c>
      <c r="G30" s="28" t="str">
        <f t="shared" si="4"/>
        <v/>
      </c>
      <c r="H30" s="29" t="str">
        <f t="shared" si="5"/>
        <v/>
      </c>
      <c r="I30" s="28" t="str">
        <f t="shared" si="6"/>
        <v/>
      </c>
      <c r="J30" s="29">
        <f t="shared" si="7"/>
        <v>7</v>
      </c>
      <c r="K30" s="20"/>
    </row>
    <row r="31" spans="1:11" ht="15.75" x14ac:dyDescent="0.25">
      <c r="A31" s="13" t="s">
        <v>91</v>
      </c>
      <c r="B31" s="26" t="str">
        <f>VLOOKUP(A31, Boats!A$1:F$144, 2, FALSE)</f>
        <v>Lothar Bauer</v>
      </c>
      <c r="C31" s="26">
        <f>VLOOKUP(A31, Boats!A$1:F$144, 3, FALSE)</f>
        <v>543</v>
      </c>
      <c r="D31" s="26">
        <f>VLOOKUP(A31, Boats!A$1:F$144, 5, FALSE)</f>
        <v>211</v>
      </c>
      <c r="E31" s="27"/>
      <c r="F31" s="15" t="s">
        <v>90</v>
      </c>
      <c r="G31" s="28" t="str">
        <f t="shared" si="4"/>
        <v/>
      </c>
      <c r="H31" s="29" t="str">
        <f t="shared" si="5"/>
        <v/>
      </c>
      <c r="I31" s="28" t="str">
        <f t="shared" si="6"/>
        <v/>
      </c>
      <c r="J31" s="29">
        <f t="shared" si="7"/>
        <v>7</v>
      </c>
      <c r="K31" s="20"/>
    </row>
    <row r="32" spans="1:11" ht="15.75" x14ac:dyDescent="0.25">
      <c r="A32" s="13"/>
      <c r="B32" s="14" t="e">
        <f>VLOOKUP(A32, Boats!A$1:F$144, 2, FALSE)</f>
        <v>#N/A</v>
      </c>
      <c r="C32" s="14" t="e">
        <f>VLOOKUP(A32, Boats!A$1:F$144, 3, FALSE)</f>
        <v>#N/A</v>
      </c>
      <c r="D32" s="14" t="e">
        <f>VLOOKUP(A32, Boats!A$1:F$144, 5, FALSE)</f>
        <v>#N/A</v>
      </c>
      <c r="E32" s="15"/>
      <c r="F32" s="15"/>
      <c r="G32" s="16" t="str">
        <f t="shared" si="4"/>
        <v/>
      </c>
      <c r="H32" s="14" t="str">
        <f t="shared" si="5"/>
        <v/>
      </c>
      <c r="I32" s="16" t="str">
        <f t="shared" si="6"/>
        <v/>
      </c>
      <c r="J32" s="14" t="e">
        <f t="shared" si="7"/>
        <v>#VALUE!</v>
      </c>
      <c r="K32" s="20"/>
    </row>
    <row r="33" spans="1:11" ht="15.75" x14ac:dyDescent="0.25">
      <c r="A33" s="25"/>
      <c r="B33" s="26" t="e">
        <f>VLOOKUP(A33, Boats!A$1:F$144, 2, FALSE)</f>
        <v>#N/A</v>
      </c>
      <c r="C33" s="26" t="e">
        <f>VLOOKUP(A33, Boats!A$1:F$144, 3, FALSE)</f>
        <v>#N/A</v>
      </c>
      <c r="D33" s="26" t="e">
        <f>VLOOKUP(A33, Boats!A$1:F$144, 5, FALSE)</f>
        <v>#N/A</v>
      </c>
      <c r="E33" s="27"/>
      <c r="F33" s="27"/>
      <c r="G33" s="28" t="str">
        <f t="shared" si="4"/>
        <v/>
      </c>
      <c r="H33" s="29" t="str">
        <f t="shared" si="5"/>
        <v/>
      </c>
      <c r="I33" s="28" t="str">
        <f t="shared" si="6"/>
        <v/>
      </c>
      <c r="J33" s="29" t="e">
        <f t="shared" si="7"/>
        <v>#VALUE!</v>
      </c>
      <c r="K33" s="20"/>
    </row>
    <row r="34" spans="1:11" ht="15.75" x14ac:dyDescent="0.25">
      <c r="A34" s="13"/>
      <c r="B34" s="14" t="e">
        <f>VLOOKUP(A34, Boats!A$1:F$144, 2, FALSE)</f>
        <v>#N/A</v>
      </c>
      <c r="C34" s="14" t="e">
        <f>VLOOKUP(A34, Boats!A$1:F$144, 3, FALSE)</f>
        <v>#N/A</v>
      </c>
      <c r="D34" s="14" t="e">
        <f>VLOOKUP(A34, Boats!A$1:F$144, 5, FALSE)</f>
        <v>#N/A</v>
      </c>
      <c r="E34" s="15"/>
      <c r="F34" s="15"/>
      <c r="G34" s="16" t="str">
        <f t="shared" si="4"/>
        <v/>
      </c>
      <c r="H34" s="14" t="str">
        <f t="shared" si="5"/>
        <v/>
      </c>
      <c r="I34" s="16" t="str">
        <f t="shared" si="6"/>
        <v/>
      </c>
      <c r="J34" s="14" t="e">
        <f t="shared" si="7"/>
        <v>#VALUE!</v>
      </c>
      <c r="K34" s="20"/>
    </row>
    <row r="36" spans="1:11" ht="18.75" x14ac:dyDescent="0.3">
      <c r="A36" s="4" t="s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11" t="s">
        <v>14</v>
      </c>
      <c r="B37" s="41">
        <v>1.1703472222222222</v>
      </c>
      <c r="C37" s="7"/>
      <c r="D37" s="11" t="s">
        <v>88</v>
      </c>
      <c r="E37" s="21">
        <f>COUNTA(A42:A52)</f>
        <v>6</v>
      </c>
      <c r="F37" s="7"/>
      <c r="G37" s="7"/>
      <c r="H37" s="7"/>
      <c r="I37" s="7"/>
      <c r="J37" s="7"/>
      <c r="K37" s="7"/>
    </row>
    <row r="38" spans="1:11" x14ac:dyDescent="0.25">
      <c r="A38" s="11" t="s">
        <v>10</v>
      </c>
      <c r="B38" s="6">
        <v>4.29</v>
      </c>
      <c r="C38" s="7"/>
      <c r="D38" s="11" t="s">
        <v>89</v>
      </c>
      <c r="E38" s="21">
        <f>E37-COUNTIF(F42:F52, "DNC")</f>
        <v>5</v>
      </c>
      <c r="F38" s="7"/>
      <c r="G38" s="7"/>
      <c r="H38" s="7"/>
      <c r="I38" s="7"/>
      <c r="J38" s="7"/>
      <c r="K38" s="7"/>
    </row>
    <row r="39" spans="1:11" x14ac:dyDescent="0.25">
      <c r="A39" s="11" t="s">
        <v>11</v>
      </c>
      <c r="B39" s="10">
        <v>0.79166666666666663</v>
      </c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11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s="8" customFormat="1" x14ac:dyDescent="0.25">
      <c r="A41" s="19" t="s">
        <v>0</v>
      </c>
      <c r="B41" s="18" t="s">
        <v>5</v>
      </c>
      <c r="C41" s="18" t="s">
        <v>3</v>
      </c>
      <c r="D41" s="18" t="s">
        <v>7</v>
      </c>
      <c r="E41" s="18" t="s">
        <v>12</v>
      </c>
      <c r="F41" s="18" t="s">
        <v>26</v>
      </c>
      <c r="G41" s="18" t="s">
        <v>28</v>
      </c>
      <c r="H41" s="18" t="s">
        <v>13</v>
      </c>
      <c r="I41" s="18" t="s">
        <v>30</v>
      </c>
      <c r="J41" s="18" t="s">
        <v>15</v>
      </c>
      <c r="K41" s="12" t="s">
        <v>16</v>
      </c>
    </row>
    <row r="42" spans="1:11" ht="15.75" x14ac:dyDescent="0.25">
      <c r="A42" s="13" t="s">
        <v>74</v>
      </c>
      <c r="B42" s="14" t="str">
        <f>VLOOKUP(A42, Boats!A$1:F$144, 2, FALSE)</f>
        <v>Chris Wysynski</v>
      </c>
      <c r="C42" s="14">
        <f>VLOOKUP(A42, Boats!A$1:F$144, 3, FALSE)</f>
        <v>68</v>
      </c>
      <c r="D42" s="14">
        <f>VLOOKUP(A42, Boats!A$1:F$144, 5, FALSE)</f>
        <v>229</v>
      </c>
      <c r="E42" s="15">
        <v>0.83253472222222225</v>
      </c>
      <c r="F42" s="15"/>
      <c r="G42" s="16">
        <f t="shared" ref="G42:G52" si="8">IF(ISBLANK(E42), "", (E42-B$39) *24*60*60)</f>
        <v>3531.000000000005</v>
      </c>
      <c r="H42" s="14">
        <f t="shared" ref="H42:H52" si="9">IF(ISBLANK(E42), "", ROUND(B$38*D42, 0))</f>
        <v>982</v>
      </c>
      <c r="I42" s="16">
        <f t="shared" ref="I42:I52" si="10">IF(ISBLANK(E42),"",G42-H42)</f>
        <v>2549.000000000005</v>
      </c>
      <c r="J42" s="24">
        <f t="shared" ref="J42:J52" si="11">IF(F42="DNF", $E$38+1, IF(F42="DNS", $E$38+1, IF(F42="DSQ", $E$38+1, IF(F42="DNC", $E$37+1, RANK(I42, I$42:I$52, 1)))))</f>
        <v>1</v>
      </c>
      <c r="K42" s="17"/>
    </row>
    <row r="43" spans="1:11" ht="15.75" x14ac:dyDescent="0.25">
      <c r="A43" s="13" t="s">
        <v>66</v>
      </c>
      <c r="B43" s="26" t="str">
        <f>VLOOKUP(A43, Boats!A$1:F$144, 2, FALSE)</f>
        <v>Mary Chesnik</v>
      </c>
      <c r="C43" s="26">
        <f>VLOOKUP(A43, Boats!A$1:F$144, 3, FALSE)</f>
        <v>15944</v>
      </c>
      <c r="D43" s="26">
        <f>VLOOKUP(A43, Boats!A$1:F$144, 5, FALSE)</f>
        <v>217</v>
      </c>
      <c r="E43" s="27">
        <v>0.83261574074074074</v>
      </c>
      <c r="F43" s="27"/>
      <c r="G43" s="28">
        <f t="shared" si="8"/>
        <v>3538.0000000000032</v>
      </c>
      <c r="H43" s="29">
        <f t="shared" si="9"/>
        <v>931</v>
      </c>
      <c r="I43" s="28">
        <f t="shared" si="10"/>
        <v>2607.0000000000032</v>
      </c>
      <c r="J43" s="31">
        <f t="shared" si="11"/>
        <v>2</v>
      </c>
      <c r="K43" s="17"/>
    </row>
    <row r="44" spans="1:11" ht="15.75" x14ac:dyDescent="0.25">
      <c r="A44" s="13" t="s">
        <v>124</v>
      </c>
      <c r="B44" s="26" t="str">
        <f>VLOOKUP(A44, Boats!A$1:F$144, 2, FALSE)</f>
        <v>Walter Argent</v>
      </c>
      <c r="C44" s="26">
        <f>VLOOKUP(A44, Boats!A$1:F$144, 3, FALSE)</f>
        <v>15901</v>
      </c>
      <c r="D44" s="26">
        <f>VLOOKUP(A44, Boats!A$1:F$144, 5, FALSE)</f>
        <v>229</v>
      </c>
      <c r="E44" s="27">
        <v>0.83494212962962966</v>
      </c>
      <c r="F44" s="27"/>
      <c r="G44" s="28">
        <f t="shared" si="8"/>
        <v>3739.0000000000059</v>
      </c>
      <c r="H44" s="29">
        <f t="shared" si="9"/>
        <v>982</v>
      </c>
      <c r="I44" s="28">
        <f t="shared" si="10"/>
        <v>2757.0000000000059</v>
      </c>
      <c r="J44" s="31">
        <f t="shared" si="11"/>
        <v>3</v>
      </c>
      <c r="K44" s="20"/>
    </row>
    <row r="45" spans="1:11" ht="15.75" x14ac:dyDescent="0.25">
      <c r="A45" s="38" t="s">
        <v>80</v>
      </c>
      <c r="B45" s="34" t="str">
        <f>VLOOKUP(A45, Boats!A$1:F$144, 2, FALSE)</f>
        <v>Bernard Wolter</v>
      </c>
      <c r="C45" s="34">
        <f>VLOOKUP(A45, Boats!A$1:F$144, 3, FALSE)</f>
        <v>99</v>
      </c>
      <c r="D45" s="34">
        <f>VLOOKUP(A45, Boats!A$1:F$144, 5, FALSE)</f>
        <v>237</v>
      </c>
      <c r="E45" s="36">
        <v>0.83549768518518519</v>
      </c>
      <c r="F45" s="36"/>
      <c r="G45" s="37">
        <f t="shared" si="8"/>
        <v>3787.0000000000036</v>
      </c>
      <c r="H45" s="35">
        <f t="shared" si="9"/>
        <v>1017</v>
      </c>
      <c r="I45" s="37">
        <f t="shared" si="10"/>
        <v>2770.0000000000036</v>
      </c>
      <c r="J45" s="42">
        <f t="shared" si="11"/>
        <v>4</v>
      </c>
      <c r="K45" s="20"/>
    </row>
    <row r="46" spans="1:11" ht="15.75" x14ac:dyDescent="0.25">
      <c r="A46" s="13" t="s">
        <v>95</v>
      </c>
      <c r="B46" s="14" t="str">
        <f>VLOOKUP(A46, Boats!A$1:F$144, 2, FALSE)</f>
        <v>Zane Handysides</v>
      </c>
      <c r="C46" s="14">
        <f>VLOOKUP(A46, Boats!A$1:F$144, 3, FALSE)</f>
        <v>5988</v>
      </c>
      <c r="D46" s="14">
        <f>VLOOKUP(A46, Boats!A$1:F$144, 5, FALSE)</f>
        <v>229</v>
      </c>
      <c r="E46" s="15">
        <v>0.8415393518518518</v>
      </c>
      <c r="F46" s="15"/>
      <c r="G46" s="16">
        <f t="shared" si="8"/>
        <v>4308.9999999999991</v>
      </c>
      <c r="H46" s="14">
        <f t="shared" si="9"/>
        <v>982</v>
      </c>
      <c r="I46" s="16">
        <f t="shared" si="10"/>
        <v>3326.9999999999991</v>
      </c>
      <c r="J46" s="32">
        <f t="shared" si="11"/>
        <v>5</v>
      </c>
      <c r="K46" s="20"/>
    </row>
    <row r="47" spans="1:11" ht="15.75" x14ac:dyDescent="0.25">
      <c r="A47" s="13" t="s">
        <v>117</v>
      </c>
      <c r="B47" s="14" t="str">
        <f>VLOOKUP(A47, Boats!A$1:F$144, 2, FALSE)</f>
        <v>MJ Hutchinson</v>
      </c>
      <c r="C47" s="14">
        <f>VLOOKUP(A47, Boats!A$1:F$144, 3, FALSE)</f>
        <v>178</v>
      </c>
      <c r="D47" s="14">
        <f>VLOOKUP(A47, Boats!A$1:F$144, 5, FALSE)</f>
        <v>246</v>
      </c>
      <c r="E47" s="15"/>
      <c r="F47" s="15" t="s">
        <v>90</v>
      </c>
      <c r="G47" s="16" t="str">
        <f t="shared" si="8"/>
        <v/>
      </c>
      <c r="H47" s="14" t="str">
        <f t="shared" si="9"/>
        <v/>
      </c>
      <c r="I47" s="16" t="str">
        <f t="shared" si="10"/>
        <v/>
      </c>
      <c r="J47" s="32">
        <f t="shared" si="11"/>
        <v>7</v>
      </c>
      <c r="K47" s="20"/>
    </row>
    <row r="48" spans="1:11" ht="15.75" x14ac:dyDescent="0.25">
      <c r="A48" s="13"/>
      <c r="B48" s="14" t="e">
        <f>VLOOKUP(A48, Boats!A$1:F$144, 2, FALSE)</f>
        <v>#N/A</v>
      </c>
      <c r="C48" s="14" t="e">
        <f>VLOOKUP(A48, Boats!A$1:F$144, 3, FALSE)</f>
        <v>#N/A</v>
      </c>
      <c r="D48" s="14" t="e">
        <f>VLOOKUP(A48, Boats!A$1:F$144, 5, FALSE)</f>
        <v>#N/A</v>
      </c>
      <c r="E48" s="15"/>
      <c r="F48" s="15"/>
      <c r="G48" s="16" t="str">
        <f t="shared" si="8"/>
        <v/>
      </c>
      <c r="H48" s="14" t="str">
        <f t="shared" si="9"/>
        <v/>
      </c>
      <c r="I48" s="16" t="str">
        <f t="shared" si="10"/>
        <v/>
      </c>
      <c r="J48" s="24" t="e">
        <f t="shared" si="11"/>
        <v>#VALUE!</v>
      </c>
      <c r="K48" s="20"/>
    </row>
    <row r="49" spans="1:11" ht="15.75" x14ac:dyDescent="0.25">
      <c r="A49" s="13"/>
      <c r="B49" s="14" t="e">
        <f>VLOOKUP(A49, Boats!A$1:F$144, 2, FALSE)</f>
        <v>#N/A</v>
      </c>
      <c r="C49" s="14" t="e">
        <f>VLOOKUP(A49, Boats!A$1:F$144, 3, FALSE)</f>
        <v>#N/A</v>
      </c>
      <c r="D49" s="14" t="e">
        <f>VLOOKUP(A49, Boats!A$1:F$144, 5, FALSE)</f>
        <v>#N/A</v>
      </c>
      <c r="E49" s="15"/>
      <c r="F49" s="15"/>
      <c r="G49" s="16" t="str">
        <f t="shared" si="8"/>
        <v/>
      </c>
      <c r="H49" s="14" t="str">
        <f t="shared" si="9"/>
        <v/>
      </c>
      <c r="I49" s="16" t="str">
        <f t="shared" si="10"/>
        <v/>
      </c>
      <c r="J49" s="24" t="e">
        <f t="shared" si="11"/>
        <v>#VALUE!</v>
      </c>
      <c r="K49" s="20"/>
    </row>
    <row r="50" spans="1:11" ht="15.75" x14ac:dyDescent="0.25">
      <c r="A50" s="13"/>
      <c r="B50" s="14" t="e">
        <f>VLOOKUP(A50, Boats!A$1:F$144, 2, FALSE)</f>
        <v>#N/A</v>
      </c>
      <c r="C50" s="14" t="e">
        <f>VLOOKUP(A50, Boats!A$1:F$144, 3, FALSE)</f>
        <v>#N/A</v>
      </c>
      <c r="D50" s="14" t="e">
        <f>VLOOKUP(A50, Boats!A$1:F$144, 5, FALSE)</f>
        <v>#N/A</v>
      </c>
      <c r="E50" s="15"/>
      <c r="F50" s="15"/>
      <c r="G50" s="16" t="str">
        <f t="shared" si="8"/>
        <v/>
      </c>
      <c r="H50" s="14" t="str">
        <f t="shared" si="9"/>
        <v/>
      </c>
      <c r="I50" s="16" t="str">
        <f t="shared" si="10"/>
        <v/>
      </c>
      <c r="J50" s="24" t="e">
        <f t="shared" si="11"/>
        <v>#VALUE!</v>
      </c>
      <c r="K50" s="20"/>
    </row>
    <row r="51" spans="1:11" ht="15.75" x14ac:dyDescent="0.25">
      <c r="A51" s="13"/>
      <c r="B51" s="14" t="e">
        <f>VLOOKUP(A51, Boats!A$1:F$144, 2, FALSE)</f>
        <v>#N/A</v>
      </c>
      <c r="C51" s="14" t="e">
        <f>VLOOKUP(A51, Boats!A$1:F$144, 3, FALSE)</f>
        <v>#N/A</v>
      </c>
      <c r="D51" s="14" t="e">
        <f>VLOOKUP(A51, Boats!A$1:F$144, 5, FALSE)</f>
        <v>#N/A</v>
      </c>
      <c r="E51" s="15"/>
      <c r="F51" s="15"/>
      <c r="G51" s="16" t="str">
        <f t="shared" si="8"/>
        <v/>
      </c>
      <c r="H51" s="14" t="str">
        <f t="shared" si="9"/>
        <v/>
      </c>
      <c r="I51" s="16" t="str">
        <f t="shared" si="10"/>
        <v/>
      </c>
      <c r="J51" s="24" t="e">
        <f t="shared" si="11"/>
        <v>#VALUE!</v>
      </c>
      <c r="K51" s="20"/>
    </row>
    <row r="52" spans="1:11" ht="15.75" x14ac:dyDescent="0.25">
      <c r="A52" s="13"/>
      <c r="B52" s="14" t="e">
        <f>VLOOKUP(A52, Boats!A$1:F$144, 2, FALSE)</f>
        <v>#N/A</v>
      </c>
      <c r="C52" s="14" t="e">
        <f>VLOOKUP(A52, Boats!A$1:F$144, 3, FALSE)</f>
        <v>#N/A</v>
      </c>
      <c r="D52" s="14" t="e">
        <f>VLOOKUP(A52, Boats!A$1:F$144, 5, FALSE)</f>
        <v>#N/A</v>
      </c>
      <c r="E52" s="15"/>
      <c r="F52" s="15"/>
      <c r="G52" s="16" t="str">
        <f t="shared" si="8"/>
        <v/>
      </c>
      <c r="H52" s="14" t="str">
        <f t="shared" si="9"/>
        <v/>
      </c>
      <c r="I52" s="16" t="str">
        <f t="shared" si="10"/>
        <v/>
      </c>
      <c r="J52" s="24" t="e">
        <f t="shared" si="11"/>
        <v>#VALUE!</v>
      </c>
      <c r="K52" s="20"/>
    </row>
  </sheetData>
  <sheetProtection insertRows="0" deleteRows="0"/>
  <conditionalFormatting sqref="A10:J18 A42:J52 A26:J34">
    <cfRule type="expression" dxfId="2667" priority="1">
      <formula>NOT(ISBLANK($F10))</formula>
    </cfRule>
    <cfRule type="expression" dxfId="2666" priority="2">
      <formula>$J10=3</formula>
    </cfRule>
    <cfRule type="expression" dxfId="2665" priority="3">
      <formula>$J10=2</formula>
    </cfRule>
    <cfRule type="expression" dxfId="2664" priority="4">
      <formula>$J10=1</formula>
    </cfRule>
  </conditionalFormatting>
  <dataValidations count="1">
    <dataValidation type="list" allowBlank="1" showInputMessage="1" showErrorMessage="1" sqref="A26:A34 A10:A18 A42:A52">
      <formula1>INDIRECT("boats[Boat Name]")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legacy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Misc!$A$2:$A$3</xm:f>
          </x14:formula1>
          <xm:sqref>B1</xm:sqref>
        </x14:dataValidation>
        <x14:dataValidation type="list" allowBlank="1" showInputMessage="1" showErrorMessage="1">
          <x14:formula1>
            <xm:f>Misc!$A$9:$A$13</xm:f>
          </x14:formula1>
          <xm:sqref>F42:F52 F10:F18 F26:F34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52</vt:i4>
      </vt:variant>
    </vt:vector>
  </HeadingPairs>
  <TitlesOfParts>
    <vt:vector size="52" baseType="lpstr">
      <vt:lpstr>Misc</vt:lpstr>
      <vt:lpstr>Boats</vt:lpstr>
      <vt:lpstr>TEMPLATE Spin</vt:lpstr>
      <vt:lpstr>TEMPLATE Jog</vt:lpstr>
      <vt:lpstr>Spring JOG 1</vt:lpstr>
      <vt:lpstr>Spring Spin 1</vt:lpstr>
      <vt:lpstr>Spring JOG 2</vt:lpstr>
      <vt:lpstr>Spin Spring 2</vt:lpstr>
      <vt:lpstr>Spring JOG 3</vt:lpstr>
      <vt:lpstr>Spin Spring 3</vt:lpstr>
      <vt:lpstr>Spring JOG 4</vt:lpstr>
      <vt:lpstr>Spin Spring 4</vt:lpstr>
      <vt:lpstr>Spring JOG 5</vt:lpstr>
      <vt:lpstr>Spin Spring 5</vt:lpstr>
      <vt:lpstr>Sheet6</vt:lpstr>
      <vt:lpstr>Spring JOG 6</vt:lpstr>
      <vt:lpstr>Decisio Juno Spin</vt:lpstr>
      <vt:lpstr>Sheet7</vt:lpstr>
      <vt:lpstr>Decisio Juno Jog</vt:lpstr>
      <vt:lpstr>Spin Spring 6</vt:lpstr>
      <vt:lpstr>Spring JOG 7</vt:lpstr>
      <vt:lpstr>Spin Spring 7</vt:lpstr>
      <vt:lpstr>Pelee Spin</vt:lpstr>
      <vt:lpstr>Pelee Jog</vt:lpstr>
      <vt:lpstr>Summer JOG 1</vt:lpstr>
      <vt:lpstr>Summer JOG 2</vt:lpstr>
      <vt:lpstr>Summer JOG 3</vt:lpstr>
      <vt:lpstr>Summer JOG 4</vt:lpstr>
      <vt:lpstr>Summer JOG 5</vt:lpstr>
      <vt:lpstr>Summer JOG 6</vt:lpstr>
      <vt:lpstr>Summer SPIN 1</vt:lpstr>
      <vt:lpstr>Summer SPIN 2</vt:lpstr>
      <vt:lpstr>Summer SPIN 3</vt:lpstr>
      <vt:lpstr>Summer SPIN 4</vt:lpstr>
      <vt:lpstr>Summer SPIN 5</vt:lpstr>
      <vt:lpstr>Summer SPIN 6</vt:lpstr>
      <vt:lpstr>Fall JOG 1</vt:lpstr>
      <vt:lpstr>Fall SPIN 1</vt:lpstr>
      <vt:lpstr>Fall SPIN 2</vt:lpstr>
      <vt:lpstr>Fall JOG 2</vt:lpstr>
      <vt:lpstr>Sheet1</vt:lpstr>
      <vt:lpstr>Fall JOG 3</vt:lpstr>
      <vt:lpstr>Fall JOG 4</vt:lpstr>
      <vt:lpstr>Fall JOG 5</vt:lpstr>
      <vt:lpstr>Fall JOG 6</vt:lpstr>
      <vt:lpstr>Fall SPIN 3</vt:lpstr>
      <vt:lpstr>Fall SPIN 4</vt:lpstr>
      <vt:lpstr>Fall SPIN 5</vt:lpstr>
      <vt:lpstr>Fall SPIN 6</vt:lpstr>
      <vt:lpstr>SingleHandedDoubleHanded</vt:lpstr>
      <vt:lpstr>RiverRat 2018 PHRF</vt:lpstr>
      <vt:lpstr>RiverRat 2018 JOG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2018-10-15T17:39:29Z</dcterms:modified>
</cp:coreProperties>
</file>